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checkCompatibility="1"/>
  <mc:AlternateContent xmlns:mc="http://schemas.openxmlformats.org/markup-compatibility/2006">
    <mc:Choice Requires="x15">
      <x15ac:absPath xmlns:x15ac="http://schemas.microsoft.com/office/spreadsheetml/2010/11/ac" url="/Users/brittanymeyer/Desktop/BIC Website Resources/"/>
    </mc:Choice>
  </mc:AlternateContent>
  <xr:revisionPtr revIDLastSave="0" documentId="8_{727CB10D-3D91-A049-91C6-DB1FD5D70D68}" xr6:coauthVersionLast="45" xr6:coauthVersionMax="45" xr10:uidLastSave="{00000000-0000-0000-0000-000000000000}"/>
  <bookViews>
    <workbookView xWindow="0" yWindow="460" windowWidth="28800" windowHeight="12220" activeTab="1" xr2:uid="{00000000-000D-0000-FFFF-FFFF00000000}"/>
  </bookViews>
  <sheets>
    <sheet name="FWISD IR campuses (2)" sheetId="9" state="hidden" r:id="rId1"/>
    <sheet name="GISD Campus Options" sheetId="3" r:id="rId2"/>
  </sheets>
  <definedNames>
    <definedName name="_xlnm._FilterDatabase" localSheetId="0" hidden="1">'FWISD IR campuses (2)'!$B$4:$Y$27</definedName>
    <definedName name="_xlnm._FilterDatabase" localSheetId="1" hidden="1">'GISD Campus Options'!$A$4:$BZ$4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S5" i="3" l="1"/>
  <c r="BP6" i="3"/>
  <c r="BP5" i="3"/>
  <c r="BS6" i="3"/>
  <c r="BW6" i="3" s="1"/>
  <c r="BX6" i="3" s="1"/>
  <c r="BW5" i="3"/>
  <c r="BX5" i="3" s="1"/>
  <c r="J40" i="9"/>
  <c r="K40" i="9"/>
  <c r="L40" i="9"/>
  <c r="M40" i="9"/>
  <c r="I40" i="9"/>
  <c r="H40" i="9"/>
  <c r="H84" i="9"/>
  <c r="J57" i="9"/>
  <c r="K57" i="9"/>
  <c r="L57" i="9"/>
  <c r="M57" i="9"/>
  <c r="H57" i="9"/>
  <c r="I57" i="9"/>
  <c r="L66" i="9"/>
  <c r="J66" i="9"/>
  <c r="K66" i="9"/>
  <c r="M66" i="9"/>
  <c r="I66" i="9"/>
  <c r="H66" i="9"/>
  <c r="J75" i="9"/>
  <c r="K75" i="9"/>
  <c r="L75" i="9"/>
  <c r="M75" i="9"/>
  <c r="I75" i="9"/>
  <c r="H75" i="9"/>
  <c r="J84" i="9"/>
  <c r="K84" i="9"/>
  <c r="L84" i="9"/>
  <c r="M84" i="9"/>
  <c r="I84" i="9"/>
  <c r="J48" i="9"/>
  <c r="K48" i="9"/>
  <c r="L48" i="9"/>
  <c r="M48" i="9"/>
  <c r="I48" i="9"/>
  <c r="H48" i="9"/>
  <c r="BH6" i="3"/>
  <c r="BI6" i="3"/>
  <c r="BK6" i="3"/>
  <c r="BL6" i="3"/>
  <c r="BH5" i="3"/>
  <c r="BI5" i="3"/>
  <c r="BK5" i="3"/>
  <c r="BL5" i="3"/>
  <c r="AN6" i="3"/>
  <c r="AM6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AQ6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A6" i="3"/>
  <c r="AB6" i="3"/>
  <c r="AC6" i="3"/>
  <c r="AD6" i="3"/>
  <c r="AE6" i="3"/>
  <c r="AF6" i="3"/>
  <c r="AG6" i="3"/>
  <c r="AH6" i="3"/>
  <c r="AI6" i="3"/>
  <c r="AJ6" i="3"/>
  <c r="AK6" i="3"/>
  <c r="AL6" i="3"/>
  <c r="Z6" i="3"/>
  <c r="BG6" i="3"/>
  <c r="AP5" i="3"/>
  <c r="BG5" i="3"/>
  <c r="AP6" i="3"/>
  <c r="AO5" i="3" l="1"/>
  <c r="BF6" i="3"/>
  <c r="BF5" i="3"/>
  <c r="AO6" i="3"/>
  <c r="BJ6" i="3"/>
  <c r="BM6" i="3" s="1"/>
  <c r="BJ5" i="3"/>
  <c r="BM5" i="3" s="1"/>
  <c r="BZ5" i="3"/>
  <c r="BY5" i="3"/>
  <c r="BY6" i="3"/>
  <c r="BZ6" i="3"/>
</calcChain>
</file>

<file path=xl/sharedStrings.xml><?xml version="1.0" encoding="utf-8"?>
<sst xmlns="http://schemas.openxmlformats.org/spreadsheetml/2006/main" count="447" uniqueCount="137">
  <si>
    <t>DE ZAVALA EL</t>
  </si>
  <si>
    <t>RIVERSIDE MIDDLE</t>
  </si>
  <si>
    <t>'220905006</t>
  </si>
  <si>
    <t>EASTERN HILLS H S</t>
  </si>
  <si>
    <t>'220905042</t>
  </si>
  <si>
    <t>DAGGETT MIDDLE</t>
  </si>
  <si>
    <t>'220905043</t>
  </si>
  <si>
    <t>WEDGWOOD 6TH GR SCH</t>
  </si>
  <si>
    <t>'220905045</t>
  </si>
  <si>
    <t>FOREST OAK MIDDLE</t>
  </si>
  <si>
    <t>'220905047</t>
  </si>
  <si>
    <t>HANDLEY MIDDLE</t>
  </si>
  <si>
    <t>'220905054</t>
  </si>
  <si>
    <t>MORNINGSIDE MIDDLE</t>
  </si>
  <si>
    <t>'220905056</t>
  </si>
  <si>
    <t>'220905059</t>
  </si>
  <si>
    <t>J MARTIN JACQUET MIDDLE</t>
  </si>
  <si>
    <t>'220905061</t>
  </si>
  <si>
    <t>LEONARD MIDDLE</t>
  </si>
  <si>
    <t>'220905064</t>
  </si>
  <si>
    <t>GLENCREST 6TH GRADE SCH</t>
  </si>
  <si>
    <t>'220905067</t>
  </si>
  <si>
    <t>ROSEMONT 6TH GRADE</t>
  </si>
  <si>
    <t>'220905070</t>
  </si>
  <si>
    <t>JEAN MCCLUNG MIDDLE</t>
  </si>
  <si>
    <t>'220905105</t>
  </si>
  <si>
    <t>WEST HANDLEY EL</t>
  </si>
  <si>
    <t>'220905117</t>
  </si>
  <si>
    <t>COMO EL</t>
  </si>
  <si>
    <t>'220905119</t>
  </si>
  <si>
    <t>DAGGETT EL</t>
  </si>
  <si>
    <t>'220905121</t>
  </si>
  <si>
    <t>'220905124</t>
  </si>
  <si>
    <t>MAUDE I LOGAN EL</t>
  </si>
  <si>
    <t>'220905129</t>
  </si>
  <si>
    <t>JOHN T WHITE EL</t>
  </si>
  <si>
    <t>'220905144</t>
  </si>
  <si>
    <t>MITCHELL BOULEVARD EL</t>
  </si>
  <si>
    <t>'220905160</t>
  </si>
  <si>
    <t>MAUDRIE WALTON EL</t>
  </si>
  <si>
    <t>'220905206</t>
  </si>
  <si>
    <t>BILL J ELLIOTT EL</t>
  </si>
  <si>
    <t>Consecutive years IR</t>
  </si>
  <si>
    <t>Total points</t>
  </si>
  <si>
    <t>Target</t>
  </si>
  <si>
    <t>High school pyramid</t>
  </si>
  <si>
    <t>Eastern Hills HS</t>
  </si>
  <si>
    <t>Arlington Heights HS</t>
  </si>
  <si>
    <t>Paschal HS</t>
  </si>
  <si>
    <t>P.L. Dunbar HS</t>
  </si>
  <si>
    <t>O.D. Wyatt HS</t>
  </si>
  <si>
    <t>South Hills HS</t>
  </si>
  <si>
    <t>Western Hills HS</t>
  </si>
  <si>
    <t>Amon Carter-Riverside HS</t>
  </si>
  <si>
    <t>Southwest HS</t>
  </si>
  <si>
    <t>Reading</t>
  </si>
  <si>
    <t>Campus information</t>
  </si>
  <si>
    <t>n/a</t>
  </si>
  <si>
    <t>FWISD average</t>
  </si>
  <si>
    <t>State average</t>
  </si>
  <si>
    <t>Campus ID</t>
  </si>
  <si>
    <t>Campus name</t>
  </si>
  <si>
    <t>Type</t>
  </si>
  <si>
    <t>High</t>
  </si>
  <si>
    <t>Middle</t>
  </si>
  <si>
    <t>Elem.</t>
  </si>
  <si>
    <t>Hispanic</t>
  </si>
  <si>
    <t>Black</t>
  </si>
  <si>
    <t>White/ other</t>
  </si>
  <si>
    <t>EcoDis</t>
  </si>
  <si>
    <t>ELL</t>
  </si>
  <si>
    <t>STAAR performance, 2016</t>
  </si>
  <si>
    <t>% at postsecondary readiness standard (all grades tested)</t>
  </si>
  <si>
    <t>Math</t>
  </si>
  <si>
    <t>2+ subjects</t>
  </si>
  <si>
    <r>
      <t>Four TEA accountability indicies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(In 2016, to receive the Met Standard rating, campuses must meet targets on three indices: Index 1 </t>
    </r>
    <r>
      <rPr>
        <i/>
        <u/>
        <sz val="11"/>
        <color theme="1"/>
        <rFont val="Calibri"/>
        <family val="2"/>
        <scheme val="minor"/>
      </rPr>
      <t>or</t>
    </r>
    <r>
      <rPr>
        <i/>
        <sz val="11"/>
        <color theme="1"/>
        <rFont val="Calibri"/>
        <family val="2"/>
        <scheme val="minor"/>
      </rPr>
      <t xml:space="preserve"> Index 2 </t>
    </r>
    <r>
      <rPr>
        <i/>
        <u/>
        <sz val="11"/>
        <color theme="1"/>
        <rFont val="Calibri"/>
        <family val="2"/>
        <scheme val="minor"/>
      </rPr>
      <t>and</t>
    </r>
    <r>
      <rPr>
        <i/>
        <sz val="11"/>
        <color theme="1"/>
        <rFont val="Calibri"/>
        <family val="2"/>
        <scheme val="minor"/>
      </rPr>
      <t xml:space="preserve"> Index 3 </t>
    </r>
    <r>
      <rPr>
        <i/>
        <u/>
        <sz val="11"/>
        <color theme="1"/>
        <rFont val="Calibri"/>
        <family val="2"/>
        <scheme val="minor"/>
      </rPr>
      <t>and</t>
    </r>
    <r>
      <rPr>
        <i/>
        <sz val="11"/>
        <color theme="1"/>
        <rFont val="Calibri"/>
        <family val="2"/>
        <scheme val="minor"/>
      </rPr>
      <t xml:space="preserve"> Index 4.)</t>
    </r>
  </si>
  <si>
    <t>Student demographics, 2015-16 school year</t>
  </si>
  <si>
    <t>FWISD IR campuses, 2015-16 school year</t>
  </si>
  <si>
    <t>Enrollment</t>
  </si>
  <si>
    <t>2011-12</t>
  </si>
  <si>
    <t>2012-13</t>
  </si>
  <si>
    <t>2014-15</t>
  </si>
  <si>
    <t>2013-14</t>
  </si>
  <si>
    <t>2015-16</t>
  </si>
  <si>
    <t>4-YR SLOPE</t>
  </si>
  <si>
    <t>Y/Y GROWTH</t>
  </si>
  <si>
    <t>All grades, all subjects - ECODIS</t>
  </si>
  <si>
    <t>All grades, reading and math - ECODIS</t>
  </si>
  <si>
    <t>East Side Alliance</t>
  </si>
  <si>
    <t>Historic Stop Six</t>
  </si>
  <si>
    <t>Morningside Children's Partnership</t>
  </si>
  <si>
    <t>Community partnership</t>
  </si>
  <si>
    <t>Steady growth?</t>
  </si>
  <si>
    <t>High y/y growth?</t>
  </si>
  <si>
    <t>Borderline IR</t>
  </si>
  <si>
    <t>Community partner?</t>
  </si>
  <si>
    <t>Any growth?</t>
  </si>
  <si>
    <t>STAAR: All grades all subjects</t>
  </si>
  <si>
    <t>4-yr avg. annual growth</t>
  </si>
  <si>
    <t>Total</t>
  </si>
  <si>
    <t>Growth</t>
  </si>
  <si>
    <t>TEA Index 1: Student Achievement</t>
  </si>
  <si>
    <t>Borderline (i.e. within 10 points of meeting the 60pt minimum for TEA's Index 1)</t>
  </si>
  <si>
    <t>Achievement growth (i.e. campus either saw at least 2% performance growth over last year, or saw at least 1% average annual performance growth over last 4-years)</t>
  </si>
  <si>
    <t>Community partnerships (i.e. school is a member of one of FWISD's community partnerships AND are either a "borderline" or "growth" school</t>
  </si>
  <si>
    <t>Top overall score (i.e. school makes the list on multiple criteria - achievement, growth, partnerships)</t>
  </si>
  <si>
    <t>Top overall with representative student bodies (i.e. same list as "Top Overall" but substituted Walton for Daggett to have more Hispanic representation)</t>
  </si>
  <si>
    <t>= Blue highlights the distinguishing metric about this school</t>
  </si>
  <si>
    <t>Chris' three criteria for choosing target schools</t>
  </si>
  <si>
    <t>Multiple year IR schools (i.e. IR 3, 4, 5) with two strong growth schools</t>
  </si>
  <si>
    <t>= Alternative option for middle school</t>
  </si>
  <si>
    <t>Teachers</t>
  </si>
  <si>
    <t>Student/ teacher ratio</t>
  </si>
  <si>
    <t>Teacher Stipend A</t>
  </si>
  <si>
    <t>Principal Stipend</t>
  </si>
  <si>
    <t>AP Stipend</t>
  </si>
  <si>
    <t>Counselor Stipend</t>
  </si>
  <si>
    <t>Librarian Stipend</t>
  </si>
  <si>
    <t>Staff Count Per Position</t>
  </si>
  <si>
    <t>ES-1, MS-2</t>
  </si>
  <si>
    <t>ES- 2, MS-3</t>
  </si>
  <si>
    <t>Total Cost P/ Campus</t>
  </si>
  <si>
    <t>Instruct. Coach</t>
  </si>
  <si>
    <t>ES-3, MS-4</t>
  </si>
  <si>
    <t>Cost Per Student</t>
  </si>
  <si>
    <t>Cost Per Teacher</t>
  </si>
  <si>
    <t>Cost Per Teacher/Staff</t>
  </si>
  <si>
    <t>Total Staff</t>
  </si>
  <si>
    <t>Met</t>
  </si>
  <si>
    <t>100% Staff</t>
  </si>
  <si>
    <t>Stipend Amount</t>
  </si>
  <si>
    <t>Student demographics, 2016-17 school year</t>
  </si>
  <si>
    <t>Garland ISD ACE Campuses, 18-19</t>
  </si>
  <si>
    <t xml:space="preserve">LYLES </t>
  </si>
  <si>
    <t>HANDLEY</t>
  </si>
  <si>
    <t>ELEMENTARY</t>
  </si>
  <si>
    <t>IR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</si>
</sst>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Alignment="1">
      <alignment wrapText="1"/>
    </xf>
    <xf numFmtId="9" fontId="0" fillId="0" borderId="0" xfId="1" applyFont="1"/>
    <xf numFmtId="0" fontId="0" fillId="0" borderId="0" xfId="0" applyBorder="1"/>
    <xf numFmtId="0" fontId="0" fillId="0" borderId="1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17" xfId="0" quotePrefix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center" vertical="top" wrapText="1"/>
    </xf>
    <xf numFmtId="9" fontId="0" fillId="0" borderId="0" xfId="1" applyNumberFormat="1" applyFont="1" applyBorder="1" applyAlignment="1">
      <alignment horizontal="center" vertical="top" wrapText="1"/>
    </xf>
    <xf numFmtId="9" fontId="0" fillId="0" borderId="18" xfId="1" applyNumberFormat="1" applyFont="1" applyBorder="1" applyAlignment="1">
      <alignment horizontal="center" vertical="top" wrapText="1"/>
    </xf>
    <xf numFmtId="9" fontId="0" fillId="0" borderId="17" xfId="1" applyNumberFormat="1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9" fontId="0" fillId="0" borderId="14" xfId="1" applyNumberFormat="1" applyFont="1" applyBorder="1" applyAlignment="1">
      <alignment horizontal="center" vertical="top" wrapText="1"/>
    </xf>
    <xf numFmtId="9" fontId="0" fillId="0" borderId="19" xfId="1" applyNumberFormat="1" applyFont="1" applyBorder="1" applyAlignment="1">
      <alignment horizontal="center" vertical="top" wrapText="1"/>
    </xf>
    <xf numFmtId="9" fontId="0" fillId="0" borderId="20" xfId="1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9" fontId="0" fillId="0" borderId="26" xfId="1" applyNumberFormat="1" applyFont="1" applyBorder="1" applyAlignment="1">
      <alignment horizontal="center" vertical="top" wrapText="1"/>
    </xf>
    <xf numFmtId="9" fontId="0" fillId="0" borderId="21" xfId="1" applyNumberFormat="1" applyFont="1" applyBorder="1" applyAlignment="1">
      <alignment horizontal="center" vertical="top" wrapText="1"/>
    </xf>
    <xf numFmtId="9" fontId="0" fillId="0" borderId="25" xfId="1" applyNumberFormat="1" applyFont="1" applyBorder="1" applyAlignment="1">
      <alignment horizontal="center" vertical="top" wrapText="1"/>
    </xf>
    <xf numFmtId="0" fontId="16" fillId="0" borderId="14" xfId="0" applyFont="1" applyFill="1" applyBorder="1" applyAlignment="1">
      <alignment vertical="top"/>
    </xf>
    <xf numFmtId="0" fontId="16" fillId="0" borderId="14" xfId="0" applyFont="1" applyBorder="1"/>
    <xf numFmtId="0" fontId="16" fillId="0" borderId="14" xfId="0" applyFont="1" applyBorder="1" applyAlignment="1">
      <alignment horizontal="center"/>
    </xf>
    <xf numFmtId="9" fontId="16" fillId="0" borderId="14" xfId="1" applyNumberFormat="1" applyFont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9" fontId="0" fillId="0" borderId="29" xfId="1" applyNumberFormat="1" applyFont="1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34" borderId="21" xfId="0" applyFont="1" applyFill="1" applyBorder="1" applyAlignment="1">
      <alignment horizontal="left"/>
    </xf>
    <xf numFmtId="0" fontId="0" fillId="34" borderId="21" xfId="0" applyFont="1" applyFill="1" applyBorder="1" applyAlignment="1">
      <alignment horizontal="left" wrapText="1"/>
    </xf>
    <xf numFmtId="0" fontId="0" fillId="0" borderId="0" xfId="0" applyFont="1" applyBorder="1" applyAlignment="1"/>
    <xf numFmtId="0" fontId="0" fillId="0" borderId="27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1" xfId="0" applyBorder="1" applyAlignment="1">
      <alignment horizontal="left" vertical="top" wrapText="1"/>
    </xf>
    <xf numFmtId="9" fontId="0" fillId="0" borderId="28" xfId="1" applyNumberFormat="1" applyFont="1" applyBorder="1" applyAlignment="1">
      <alignment horizontal="center" vertical="top" wrapText="1"/>
    </xf>
    <xf numFmtId="9" fontId="0" fillId="0" borderId="27" xfId="1" applyNumberFormat="1" applyFont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19" fillId="0" borderId="0" xfId="0" applyFont="1"/>
    <xf numFmtId="0" fontId="0" fillId="0" borderId="18" xfId="0" applyFill="1" applyBorder="1" applyAlignment="1">
      <alignment horizontal="center" vertical="top" wrapText="1"/>
    </xf>
    <xf numFmtId="0" fontId="0" fillId="0" borderId="28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16" fillId="0" borderId="20" xfId="0" applyFont="1" applyFill="1" applyBorder="1" applyAlignment="1">
      <alignment vertical="top"/>
    </xf>
    <xf numFmtId="0" fontId="16" fillId="0" borderId="19" xfId="0" applyFont="1" applyBorder="1" applyAlignment="1">
      <alignment horizontal="center"/>
    </xf>
    <xf numFmtId="0" fontId="16" fillId="34" borderId="28" xfId="0" applyFont="1" applyFill="1" applyBorder="1" applyAlignment="1">
      <alignment horizontal="center" wrapText="1"/>
    </xf>
    <xf numFmtId="0" fontId="16" fillId="34" borderId="15" xfId="0" applyFont="1" applyFill="1" applyBorder="1" applyAlignment="1">
      <alignment horizontal="center" wrapText="1"/>
    </xf>
    <xf numFmtId="0" fontId="16" fillId="34" borderId="32" xfId="0" applyFont="1" applyFill="1" applyBorder="1" applyAlignment="1">
      <alignment horizontal="center" wrapText="1"/>
    </xf>
    <xf numFmtId="0" fontId="16" fillId="34" borderId="33" xfId="0" applyFont="1" applyFill="1" applyBorder="1" applyAlignment="1">
      <alignment horizontal="center" wrapText="1"/>
    </xf>
    <xf numFmtId="0" fontId="16" fillId="34" borderId="16" xfId="0" applyFont="1" applyFill="1" applyBorder="1" applyAlignment="1">
      <alignment horizontal="center" wrapText="1"/>
    </xf>
    <xf numFmtId="0" fontId="16" fillId="34" borderId="30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  <xf numFmtId="0" fontId="16" fillId="34" borderId="31" xfId="0" applyFont="1" applyFill="1" applyBorder="1" applyAlignment="1">
      <alignment horizontal="center" wrapText="1"/>
    </xf>
    <xf numFmtId="0" fontId="16" fillId="34" borderId="10" xfId="0" applyFont="1" applyFill="1" applyBorder="1" applyAlignment="1">
      <alignment horizontal="center" wrapText="1"/>
    </xf>
    <xf numFmtId="0" fontId="16" fillId="34" borderId="11" xfId="0" applyFont="1" applyFill="1" applyBorder="1" applyAlignment="1">
      <alignment horizontal="center" wrapText="1"/>
    </xf>
    <xf numFmtId="0" fontId="16" fillId="0" borderId="22" xfId="0" applyFont="1" applyFill="1" applyBorder="1" applyAlignment="1">
      <alignment vertical="top"/>
    </xf>
    <xf numFmtId="0" fontId="16" fillId="0" borderId="23" xfId="0" applyFont="1" applyBorder="1"/>
    <xf numFmtId="0" fontId="16" fillId="0" borderId="24" xfId="0" applyFont="1" applyBorder="1" applyAlignment="1">
      <alignment horizontal="center"/>
    </xf>
    <xf numFmtId="37" fontId="16" fillId="0" borderId="23" xfId="43" applyNumberFormat="1" applyFont="1" applyBorder="1" applyAlignment="1">
      <alignment horizontal="center"/>
    </xf>
    <xf numFmtId="9" fontId="16" fillId="0" borderId="23" xfId="1" applyNumberFormat="1" applyFont="1" applyBorder="1" applyAlignment="1">
      <alignment horizontal="center"/>
    </xf>
    <xf numFmtId="9" fontId="16" fillId="0" borderId="24" xfId="1" applyNumberFormat="1" applyFont="1" applyBorder="1" applyAlignment="1">
      <alignment horizontal="center"/>
    </xf>
    <xf numFmtId="9" fontId="16" fillId="0" borderId="19" xfId="1" applyNumberFormat="1" applyFont="1" applyBorder="1" applyAlignment="1">
      <alignment horizontal="center"/>
    </xf>
    <xf numFmtId="0" fontId="16" fillId="34" borderId="0" xfId="0" applyFont="1" applyFill="1" applyBorder="1" applyAlignment="1">
      <alignment horizontal="center" wrapText="1"/>
    </xf>
    <xf numFmtId="0" fontId="0" fillId="0" borderId="0" xfId="0" applyAlignment="1"/>
    <xf numFmtId="0" fontId="16" fillId="34" borderId="0" xfId="0" applyFont="1" applyFill="1" applyBorder="1" applyAlignment="1">
      <alignment horizontal="center"/>
    </xf>
    <xf numFmtId="0" fontId="0" fillId="0" borderId="0" xfId="0" applyBorder="1" applyAlignment="1"/>
    <xf numFmtId="9" fontId="0" fillId="0" borderId="0" xfId="1" applyFont="1" applyBorder="1" applyAlignment="1"/>
    <xf numFmtId="9" fontId="0" fillId="0" borderId="0" xfId="1" applyNumberFormat="1" applyFont="1" applyBorder="1" applyAlignment="1"/>
    <xf numFmtId="0" fontId="16" fillId="34" borderId="11" xfId="0" applyFont="1" applyFill="1" applyBorder="1" applyAlignment="1">
      <alignment horizontal="center"/>
    </xf>
    <xf numFmtId="0" fontId="0" fillId="0" borderId="36" xfId="0" quotePrefix="1" applyBorder="1" applyAlignment="1">
      <alignment horizontal="left" vertical="top"/>
    </xf>
    <xf numFmtId="0" fontId="0" fillId="34" borderId="3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/>
    <xf numFmtId="0" fontId="16" fillId="0" borderId="13" xfId="0" applyFont="1" applyFill="1" applyBorder="1" applyAlignment="1">
      <alignment horizontal="center" wrapText="1"/>
    </xf>
    <xf numFmtId="0" fontId="16" fillId="33" borderId="11" xfId="0" applyFont="1" applyFill="1" applyBorder="1"/>
    <xf numFmtId="0" fontId="0" fillId="33" borderId="12" xfId="0" applyFont="1" applyFill="1" applyBorder="1" applyAlignment="1">
      <alignment horizontal="left"/>
    </xf>
    <xf numFmtId="0" fontId="0" fillId="33" borderId="12" xfId="0" applyFont="1" applyFill="1" applyBorder="1" applyAlignment="1">
      <alignment horizontal="left" wrapText="1"/>
    </xf>
    <xf numFmtId="0" fontId="16" fillId="33" borderId="12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 wrapText="1"/>
    </xf>
    <xf numFmtId="0" fontId="0" fillId="36" borderId="0" xfId="0" applyFill="1"/>
    <xf numFmtId="0" fontId="0" fillId="0" borderId="0" xfId="0" quotePrefix="1" applyFill="1" applyBorder="1" applyAlignment="1">
      <alignment horizontal="left" vertical="top"/>
    </xf>
    <xf numFmtId="0" fontId="0" fillId="0" borderId="0" xfId="0" quotePrefix="1" applyFill="1"/>
    <xf numFmtId="0" fontId="0" fillId="37" borderId="0" xfId="0" applyFill="1"/>
    <xf numFmtId="0" fontId="22" fillId="37" borderId="35" xfId="0" applyFont="1" applyFill="1" applyBorder="1" applyAlignment="1">
      <alignment horizontal="left" vertical="top"/>
    </xf>
    <xf numFmtId="0" fontId="22" fillId="37" borderId="27" xfId="0" applyFont="1" applyFill="1" applyBorder="1" applyAlignment="1">
      <alignment horizontal="left" vertical="top"/>
    </xf>
    <xf numFmtId="0" fontId="22" fillId="37" borderId="21" xfId="0" applyFont="1" applyFill="1" applyBorder="1" applyAlignment="1">
      <alignment horizontal="left" vertical="top"/>
    </xf>
    <xf numFmtId="0" fontId="22" fillId="37" borderId="21" xfId="0" applyFont="1" applyFill="1" applyBorder="1" applyAlignment="1">
      <alignment horizontal="left" vertical="top" wrapText="1"/>
    </xf>
    <xf numFmtId="0" fontId="22" fillId="37" borderId="28" xfId="0" applyFont="1" applyFill="1" applyBorder="1" applyAlignment="1">
      <alignment horizontal="center" vertical="top" wrapText="1"/>
    </xf>
    <xf numFmtId="0" fontId="22" fillId="37" borderId="25" xfId="0" applyFont="1" applyFill="1" applyBorder="1" applyAlignment="1">
      <alignment horizontal="center" vertical="top" wrapText="1"/>
    </xf>
    <xf numFmtId="9" fontId="22" fillId="37" borderId="21" xfId="1" applyNumberFormat="1" applyFont="1" applyFill="1" applyBorder="1" applyAlignment="1">
      <alignment horizontal="center" vertical="top" wrapText="1"/>
    </xf>
    <xf numFmtId="9" fontId="22" fillId="37" borderId="25" xfId="1" applyNumberFormat="1" applyFont="1" applyFill="1" applyBorder="1" applyAlignment="1">
      <alignment horizontal="center" vertical="top" wrapText="1"/>
    </xf>
    <xf numFmtId="9" fontId="22" fillId="37" borderId="28" xfId="1" applyNumberFormat="1" applyFont="1" applyFill="1" applyBorder="1" applyAlignment="1">
      <alignment horizontal="center" vertical="top" wrapText="1"/>
    </xf>
    <xf numFmtId="9" fontId="22" fillId="37" borderId="27" xfId="1" applyNumberFormat="1" applyFont="1" applyFill="1" applyBorder="1" applyAlignment="1">
      <alignment horizontal="center" vertical="top" wrapText="1"/>
    </xf>
    <xf numFmtId="0" fontId="22" fillId="37" borderId="27" xfId="0" applyFont="1" applyFill="1" applyBorder="1" applyAlignment="1">
      <alignment horizontal="center" vertical="top" wrapText="1"/>
    </xf>
    <xf numFmtId="9" fontId="22" fillId="37" borderId="21" xfId="1" applyFont="1" applyFill="1" applyBorder="1" applyAlignment="1"/>
    <xf numFmtId="0" fontId="22" fillId="37" borderId="21" xfId="0" applyFont="1" applyFill="1" applyBorder="1"/>
    <xf numFmtId="0" fontId="22" fillId="37" borderId="25" xfId="0" applyFont="1" applyFill="1" applyBorder="1"/>
    <xf numFmtId="0" fontId="16" fillId="33" borderId="11" xfId="0" applyFont="1" applyFill="1" applyBorder="1" applyAlignment="1"/>
    <xf numFmtId="0" fontId="0" fillId="33" borderId="12" xfId="0" applyFill="1" applyBorder="1" applyAlignment="1"/>
    <xf numFmtId="0" fontId="0" fillId="33" borderId="10" xfId="0" applyFill="1" applyBorder="1" applyAlignment="1"/>
    <xf numFmtId="0" fontId="16" fillId="34" borderId="35" xfId="0" applyFont="1" applyFill="1" applyBorder="1" applyAlignment="1">
      <alignment horizontal="center" wrapText="1"/>
    </xf>
    <xf numFmtId="0" fontId="16" fillId="34" borderId="21" xfId="0" applyFont="1" applyFill="1" applyBorder="1" applyAlignment="1">
      <alignment horizontal="center" wrapText="1"/>
    </xf>
    <xf numFmtId="0" fontId="16" fillId="34" borderId="25" xfId="0" applyFont="1" applyFill="1" applyBorder="1" applyAlignment="1">
      <alignment horizontal="center" wrapText="1"/>
    </xf>
    <xf numFmtId="0" fontId="16" fillId="34" borderId="27" xfId="0" applyFont="1" applyFill="1" applyBorder="1" applyAlignment="1">
      <alignment horizontal="center" wrapText="1"/>
    </xf>
    <xf numFmtId="0" fontId="16" fillId="34" borderId="35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9" fontId="16" fillId="0" borderId="0" xfId="1" applyFont="1" applyAlignment="1">
      <alignment horizontal="center"/>
    </xf>
    <xf numFmtId="0" fontId="0" fillId="0" borderId="37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center" vertical="top" wrapText="1"/>
    </xf>
    <xf numFmtId="9" fontId="0" fillId="0" borderId="0" xfId="1" applyNumberFormat="1" applyFont="1" applyFill="1" applyBorder="1" applyAlignment="1">
      <alignment horizontal="center" vertical="top" wrapText="1"/>
    </xf>
    <xf numFmtId="9" fontId="0" fillId="0" borderId="26" xfId="1" applyNumberFormat="1" applyFont="1" applyFill="1" applyBorder="1" applyAlignment="1">
      <alignment horizontal="center" vertical="top" wrapText="1"/>
    </xf>
    <xf numFmtId="9" fontId="0" fillId="0" borderId="18" xfId="1" applyNumberFormat="1" applyFont="1" applyFill="1" applyBorder="1" applyAlignment="1">
      <alignment horizontal="center" vertical="top" wrapText="1"/>
    </xf>
    <xf numFmtId="9" fontId="0" fillId="0" borderId="17" xfId="1" applyNumberFormat="1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9" fontId="0" fillId="0" borderId="0" xfId="1" applyFont="1" applyFill="1" applyBorder="1" applyAlignment="1"/>
    <xf numFmtId="0" fontId="0" fillId="0" borderId="0" xfId="0" applyFill="1" applyBorder="1"/>
    <xf numFmtId="0" fontId="0" fillId="0" borderId="26" xfId="0" applyFill="1" applyBorder="1"/>
    <xf numFmtId="0" fontId="0" fillId="0" borderId="35" xfId="0" applyFill="1" applyBorder="1" applyAlignment="1">
      <alignment horizontal="left" vertical="top"/>
    </xf>
    <xf numFmtId="0" fontId="0" fillId="0" borderId="27" xfId="0" applyFill="1" applyBorder="1" applyAlignment="1">
      <alignment horizontal="left" vertical="top"/>
    </xf>
    <xf numFmtId="0" fontId="0" fillId="0" borderId="21" xfId="0" applyFill="1" applyBorder="1" applyAlignment="1">
      <alignment horizontal="left" vertical="top"/>
    </xf>
    <xf numFmtId="0" fontId="0" fillId="0" borderId="21" xfId="0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vertical="top" wrapText="1"/>
    </xf>
    <xf numFmtId="9" fontId="0" fillId="0" borderId="21" xfId="1" applyNumberFormat="1" applyFont="1" applyFill="1" applyBorder="1" applyAlignment="1">
      <alignment horizontal="center" vertical="top" wrapText="1"/>
    </xf>
    <xf numFmtId="9" fontId="0" fillId="0" borderId="25" xfId="1" applyNumberFormat="1" applyFont="1" applyFill="1" applyBorder="1" applyAlignment="1">
      <alignment horizontal="center" vertical="top" wrapText="1"/>
    </xf>
    <xf numFmtId="9" fontId="0" fillId="0" borderId="28" xfId="1" applyNumberFormat="1" applyFont="1" applyFill="1" applyBorder="1" applyAlignment="1">
      <alignment horizontal="center" vertical="top" wrapText="1"/>
    </xf>
    <xf numFmtId="9" fontId="0" fillId="0" borderId="27" xfId="1" applyNumberFormat="1" applyFont="1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9" fontId="0" fillId="0" borderId="0" xfId="1" applyNumberFormat="1" applyFont="1" applyFill="1" applyBorder="1" applyAlignment="1"/>
    <xf numFmtId="9" fontId="0" fillId="0" borderId="21" xfId="1" applyFont="1" applyFill="1" applyBorder="1" applyAlignment="1"/>
    <xf numFmtId="0" fontId="0" fillId="0" borderId="21" xfId="0" applyFill="1" applyBorder="1"/>
    <xf numFmtId="0" fontId="0" fillId="0" borderId="25" xfId="0" applyFill="1" applyBorder="1"/>
    <xf numFmtId="0" fontId="16" fillId="0" borderId="0" xfId="0" applyFont="1" applyFill="1" applyAlignment="1">
      <alignment horizontal="center"/>
    </xf>
    <xf numFmtId="9" fontId="16" fillId="0" borderId="0" xfId="1" applyFont="1" applyFill="1" applyAlignment="1">
      <alignment horizontal="center"/>
    </xf>
    <xf numFmtId="0" fontId="0" fillId="0" borderId="0" xfId="0" applyFill="1" applyAlignment="1"/>
    <xf numFmtId="0" fontId="0" fillId="38" borderId="28" xfId="0" applyFill="1" applyBorder="1" applyAlignment="1">
      <alignment horizontal="center" vertical="top" wrapText="1"/>
    </xf>
    <xf numFmtId="0" fontId="0" fillId="38" borderId="18" xfId="0" applyFill="1" applyBorder="1" applyAlignment="1">
      <alignment horizontal="center" vertical="top" wrapText="1"/>
    </xf>
    <xf numFmtId="9" fontId="0" fillId="39" borderId="0" xfId="1" applyFont="1" applyFill="1" applyBorder="1" applyAlignment="1"/>
    <xf numFmtId="9" fontId="0" fillId="39" borderId="0" xfId="1" applyNumberFormat="1" applyFont="1" applyFill="1" applyBorder="1" applyAlignment="1"/>
    <xf numFmtId="0" fontId="0" fillId="39" borderId="17" xfId="0" applyFill="1" applyBorder="1" applyAlignment="1">
      <alignment horizontal="center" vertical="top" wrapText="1"/>
    </xf>
    <xf numFmtId="0" fontId="0" fillId="39" borderId="27" xfId="0" applyFill="1" applyBorder="1" applyAlignment="1">
      <alignment horizontal="center" vertical="top" wrapText="1"/>
    </xf>
    <xf numFmtId="0" fontId="22" fillId="39" borderId="27" xfId="0" applyFont="1" applyFill="1" applyBorder="1" applyAlignment="1">
      <alignment horizontal="center" vertical="top" wrapText="1"/>
    </xf>
    <xf numFmtId="0" fontId="0" fillId="39" borderId="0" xfId="0" applyFill="1" applyBorder="1" applyAlignment="1">
      <alignment horizontal="left" vertical="top"/>
    </xf>
    <xf numFmtId="0" fontId="0" fillId="39" borderId="21" xfId="0" applyFill="1" applyBorder="1" applyAlignment="1">
      <alignment horizontal="left" vertical="top"/>
    </xf>
    <xf numFmtId="0" fontId="22" fillId="39" borderId="21" xfId="0" applyFont="1" applyFill="1" applyBorder="1" applyAlignment="1">
      <alignment horizontal="left" vertical="top"/>
    </xf>
    <xf numFmtId="9" fontId="22" fillId="39" borderId="21" xfId="1" applyFont="1" applyFill="1" applyBorder="1" applyAlignment="1"/>
    <xf numFmtId="9" fontId="0" fillId="39" borderId="21" xfId="1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34" borderId="0" xfId="0" applyFont="1" applyFill="1" applyBorder="1" applyAlignment="1">
      <alignment horizontal="left"/>
    </xf>
    <xf numFmtId="0" fontId="0" fillId="0" borderId="0" xfId="0" quotePrefix="1" applyBorder="1" applyAlignment="1">
      <alignment horizontal="left" vertical="top"/>
    </xf>
    <xf numFmtId="0" fontId="0" fillId="0" borderId="38" xfId="0" applyBorder="1" applyAlignment="1">
      <alignment horizontal="left" vertical="top" wrapText="1"/>
    </xf>
    <xf numFmtId="0" fontId="0" fillId="0" borderId="38" xfId="0" applyFill="1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9" fontId="0" fillId="0" borderId="38" xfId="1" applyNumberFormat="1" applyFont="1" applyBorder="1" applyAlignment="1">
      <alignment horizontal="center" vertical="top" wrapText="1"/>
    </xf>
    <xf numFmtId="0" fontId="0" fillId="0" borderId="39" xfId="0" applyBorder="1" applyAlignment="1">
      <alignment horizontal="left" vertical="top" wrapText="1"/>
    </xf>
    <xf numFmtId="0" fontId="0" fillId="0" borderId="39" xfId="0" applyBorder="1" applyAlignment="1">
      <alignment horizontal="center" vertical="top" wrapText="1"/>
    </xf>
    <xf numFmtId="9" fontId="0" fillId="0" borderId="39" xfId="1" applyNumberFormat="1" applyFont="1" applyBorder="1" applyAlignment="1">
      <alignment horizontal="center" vertical="top" wrapText="1"/>
    </xf>
    <xf numFmtId="9" fontId="0" fillId="0" borderId="40" xfId="1" applyNumberFormat="1" applyFont="1" applyBorder="1" applyAlignment="1">
      <alignment horizontal="center" vertical="top" wrapText="1"/>
    </xf>
    <xf numFmtId="9" fontId="0" fillId="0" borderId="41" xfId="1" applyNumberFormat="1" applyFont="1" applyBorder="1" applyAlignment="1">
      <alignment horizontal="center" vertical="top" wrapText="1"/>
    </xf>
    <xf numFmtId="9" fontId="0" fillId="0" borderId="42" xfId="1" applyNumberFormat="1" applyFont="1" applyBorder="1" applyAlignment="1">
      <alignment horizontal="center" vertical="top" wrapText="1"/>
    </xf>
    <xf numFmtId="9" fontId="0" fillId="0" borderId="43" xfId="1" applyNumberFormat="1" applyFont="1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0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16" fillId="3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34" borderId="35" xfId="0" applyFont="1" applyFill="1" applyBorder="1" applyAlignment="1">
      <alignment horizontal="left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/>
    <xf numFmtId="9" fontId="0" fillId="0" borderId="21" xfId="1" applyFont="1" applyBorder="1" applyAlignment="1"/>
    <xf numFmtId="0" fontId="0" fillId="0" borderId="21" xfId="0" applyBorder="1"/>
    <xf numFmtId="0" fontId="0" fillId="0" borderId="35" xfId="0" applyBorder="1" applyAlignment="1">
      <alignment horizontal="left" vertical="top"/>
    </xf>
    <xf numFmtId="0" fontId="0" fillId="0" borderId="21" xfId="0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9" fontId="0" fillId="0" borderId="35" xfId="1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6" fillId="34" borderId="2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5" fontId="0" fillId="0" borderId="0" xfId="45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165" fontId="0" fillId="0" borderId="3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4" fontId="16" fillId="0" borderId="0" xfId="45" applyFont="1" applyAlignment="1">
      <alignment horizontal="center" vertical="center"/>
    </xf>
    <xf numFmtId="165" fontId="0" fillId="0" borderId="0" xfId="45" applyNumberFormat="1" applyFont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5" fontId="0" fillId="0" borderId="21" xfId="45" applyNumberFormat="1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9" fillId="0" borderId="11" xfId="0" applyFont="1" applyBorder="1"/>
    <xf numFmtId="0" fontId="0" fillId="0" borderId="12" xfId="0" applyBorder="1" applyAlignment="1">
      <alignment wrapText="1"/>
    </xf>
    <xf numFmtId="0" fontId="0" fillId="0" borderId="12" xfId="0" applyBorder="1" applyAlignment="1"/>
    <xf numFmtId="0" fontId="0" fillId="35" borderId="12" xfId="0" applyFill="1" applyBorder="1" applyAlignment="1"/>
    <xf numFmtId="0" fontId="0" fillId="35" borderId="12" xfId="0" applyFill="1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0" fillId="0" borderId="37" xfId="0" applyBorder="1" applyAlignment="1">
      <alignment horizontal="left" vertical="top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9" fontId="0" fillId="0" borderId="37" xfId="1" applyNumberFormat="1" applyFont="1" applyBorder="1" applyAlignment="1">
      <alignment horizontal="center" vertical="top" wrapText="1"/>
    </xf>
    <xf numFmtId="164" fontId="0" fillId="0" borderId="0" xfId="0" applyNumberFormat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top"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left" wrapText="1"/>
    </xf>
    <xf numFmtId="0" fontId="16" fillId="33" borderId="12" xfId="0" applyFont="1" applyFill="1" applyBorder="1" applyAlignment="1">
      <alignment horizontal="left" wrapText="1"/>
    </xf>
    <xf numFmtId="0" fontId="16" fillId="33" borderId="10" xfId="0" applyFont="1" applyFill="1" applyBorder="1" applyAlignment="1">
      <alignment horizontal="left" wrapText="1"/>
    </xf>
    <xf numFmtId="0" fontId="16" fillId="34" borderId="34" xfId="0" applyFont="1" applyFill="1" applyBorder="1" applyAlignment="1">
      <alignment horizontal="center" wrapText="1"/>
    </xf>
    <xf numFmtId="0" fontId="16" fillId="33" borderId="34" xfId="0" applyFont="1" applyFill="1" applyBorder="1" applyAlignment="1">
      <alignment horizont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35" borderId="12" xfId="0" applyFont="1" applyFill="1" applyBorder="1" applyAlignment="1">
      <alignment horizontal="left"/>
    </xf>
    <xf numFmtId="0" fontId="16" fillId="33" borderId="34" xfId="0" applyFont="1" applyFill="1" applyBorder="1" applyAlignment="1">
      <alignment horizontal="center" vertical="center" wrapText="1"/>
    </xf>
    <xf numFmtId="0" fontId="16" fillId="33" borderId="34" xfId="0" applyFont="1" applyFill="1" applyBorder="1" applyAlignment="1">
      <alignment horizontal="left" wrapText="1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45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7000000}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4"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86"/>
  <sheetViews>
    <sheetView showGridLines="0" topLeftCell="C1" zoomScale="80" zoomScaleNormal="80" zoomScalePageLayoutView="80" workbookViewId="0">
      <selection activeCell="M9" sqref="M9"/>
    </sheetView>
  </sheetViews>
  <sheetFormatPr baseColWidth="10" defaultColWidth="8.83203125" defaultRowHeight="15" x14ac:dyDescent="0.2"/>
  <cols>
    <col min="1" max="1" width="3.6640625" customWidth="1"/>
    <col min="2" max="2" width="10.1640625" customWidth="1"/>
    <col min="3" max="3" width="23" bestFit="1" customWidth="1"/>
    <col min="4" max="4" width="23" customWidth="1"/>
    <col min="5" max="5" width="17.1640625" customWidth="1"/>
    <col min="7" max="7" width="11.1640625" customWidth="1"/>
    <col min="8" max="8" width="10.1640625" bestFit="1" customWidth="1"/>
    <col min="9" max="13" width="12" customWidth="1"/>
    <col min="14" max="16" width="12" hidden="1" customWidth="1"/>
    <col min="17" max="18" width="12" customWidth="1"/>
    <col min="19" max="21" width="12" style="64" customWidth="1"/>
    <col min="22" max="28" width="9" customWidth="1"/>
  </cols>
  <sheetData>
    <row r="1" spans="2:25" ht="15" customHeight="1" x14ac:dyDescent="0.2">
      <c r="S1" s="64">
        <v>4</v>
      </c>
    </row>
    <row r="2" spans="2:25" s="1" customFormat="1" ht="32.75" customHeight="1" x14ac:dyDescent="0.25">
      <c r="C2" s="40" t="s">
        <v>77</v>
      </c>
      <c r="N2" s="227" t="s">
        <v>71</v>
      </c>
      <c r="O2" s="228"/>
      <c r="P2" s="229"/>
      <c r="Q2" s="230"/>
      <c r="R2" s="230"/>
      <c r="S2" s="64"/>
      <c r="T2" s="64"/>
      <c r="U2" s="64"/>
    </row>
    <row r="3" spans="2:25" s="1" customFormat="1" ht="30" customHeight="1" x14ac:dyDescent="0.2">
      <c r="C3" s="231" t="s">
        <v>56</v>
      </c>
      <c r="D3" s="232"/>
      <c r="E3" s="232"/>
      <c r="F3" s="232"/>
      <c r="G3" s="233"/>
      <c r="H3" s="231" t="s">
        <v>76</v>
      </c>
      <c r="I3" s="232"/>
      <c r="J3" s="232"/>
      <c r="K3" s="232"/>
      <c r="L3" s="232"/>
      <c r="M3" s="233"/>
      <c r="N3" s="234" t="s">
        <v>72</v>
      </c>
      <c r="O3" s="234"/>
      <c r="P3" s="234"/>
      <c r="Q3" s="235" t="s">
        <v>101</v>
      </c>
      <c r="R3" s="235"/>
      <c r="S3" s="102" t="s">
        <v>97</v>
      </c>
      <c r="T3" s="103"/>
      <c r="U3" s="104"/>
      <c r="V3" s="231" t="s">
        <v>108</v>
      </c>
      <c r="W3" s="232"/>
      <c r="X3" s="232"/>
      <c r="Y3" s="233"/>
    </row>
    <row r="4" spans="2:25" s="33" customFormat="1" ht="30" customHeight="1" x14ac:dyDescent="0.2">
      <c r="B4" s="71" t="s">
        <v>60</v>
      </c>
      <c r="C4" s="31" t="s">
        <v>61</v>
      </c>
      <c r="D4" s="31" t="s">
        <v>45</v>
      </c>
      <c r="E4" s="31" t="s">
        <v>91</v>
      </c>
      <c r="F4" s="32" t="s">
        <v>62</v>
      </c>
      <c r="G4" s="46" t="s">
        <v>42</v>
      </c>
      <c r="H4" s="106" t="s">
        <v>78</v>
      </c>
      <c r="I4" s="105" t="s">
        <v>66</v>
      </c>
      <c r="J4" s="106" t="s">
        <v>67</v>
      </c>
      <c r="K4" s="107" t="s">
        <v>68</v>
      </c>
      <c r="L4" s="105" t="s">
        <v>69</v>
      </c>
      <c r="M4" s="46" t="s">
        <v>70</v>
      </c>
      <c r="N4" s="108" t="s">
        <v>74</v>
      </c>
      <c r="O4" s="106" t="s">
        <v>55</v>
      </c>
      <c r="P4" s="46" t="s">
        <v>73</v>
      </c>
      <c r="Q4" s="108" t="s">
        <v>43</v>
      </c>
      <c r="R4" s="107" t="s">
        <v>44</v>
      </c>
      <c r="S4" s="109" t="s">
        <v>83</v>
      </c>
      <c r="T4" s="106" t="s">
        <v>85</v>
      </c>
      <c r="U4" s="107" t="s">
        <v>98</v>
      </c>
      <c r="V4" s="105" t="s">
        <v>100</v>
      </c>
      <c r="W4" s="106" t="s">
        <v>94</v>
      </c>
      <c r="X4" s="107" t="s">
        <v>95</v>
      </c>
      <c r="Y4" s="63" t="s">
        <v>99</v>
      </c>
    </row>
    <row r="5" spans="2:25" s="3" customFormat="1" ht="15" customHeight="1" x14ac:dyDescent="0.2">
      <c r="B5" s="70" t="s">
        <v>27</v>
      </c>
      <c r="C5" s="4" t="s">
        <v>28</v>
      </c>
      <c r="D5" s="5" t="s">
        <v>47</v>
      </c>
      <c r="E5" s="5" t="s">
        <v>57</v>
      </c>
      <c r="F5" s="6" t="s">
        <v>65</v>
      </c>
      <c r="G5" s="41">
        <v>2</v>
      </c>
      <c r="H5" s="19">
        <v>474</v>
      </c>
      <c r="I5" s="11">
        <v>0.251</v>
      </c>
      <c r="J5" s="11">
        <v>0.67500000000000004</v>
      </c>
      <c r="K5" s="21">
        <v>7.4000000000000052E-2</v>
      </c>
      <c r="L5" s="11">
        <v>0.89</v>
      </c>
      <c r="M5" s="12">
        <v>0.20300000000000001</v>
      </c>
      <c r="N5" s="13">
        <v>7.0000000000000007E-2</v>
      </c>
      <c r="O5" s="11">
        <v>0.12</v>
      </c>
      <c r="P5" s="12">
        <v>0.12</v>
      </c>
      <c r="Q5" s="10">
        <v>45</v>
      </c>
      <c r="R5" s="19">
        <v>60</v>
      </c>
      <c r="S5" s="67">
        <v>0.1172962226640159</v>
      </c>
      <c r="T5" s="67">
        <v>-6.6354012676080321E-3</v>
      </c>
      <c r="U5" s="67">
        <v>-2.4482256355064451E-2</v>
      </c>
      <c r="V5" s="3">
        <v>0</v>
      </c>
      <c r="W5" s="3">
        <v>0</v>
      </c>
      <c r="X5" s="3">
        <v>0</v>
      </c>
      <c r="Y5" s="3">
        <v>0</v>
      </c>
    </row>
    <row r="6" spans="2:25" s="3" customFormat="1" ht="15" customHeight="1" x14ac:dyDescent="0.2">
      <c r="B6" s="7" t="s">
        <v>38</v>
      </c>
      <c r="C6" s="4" t="s">
        <v>39</v>
      </c>
      <c r="D6" s="5" t="s">
        <v>49</v>
      </c>
      <c r="E6" s="5" t="s">
        <v>89</v>
      </c>
      <c r="F6" s="6" t="s">
        <v>65</v>
      </c>
      <c r="G6" s="41">
        <v>2</v>
      </c>
      <c r="H6" s="19">
        <v>465</v>
      </c>
      <c r="I6" s="11">
        <v>0.2</v>
      </c>
      <c r="J6" s="11">
        <v>0.7609999999999999</v>
      </c>
      <c r="K6" s="21">
        <v>3.9000000000000055E-2</v>
      </c>
      <c r="L6" s="11">
        <v>0.84900000000000009</v>
      </c>
      <c r="M6" s="12">
        <v>0.153</v>
      </c>
      <c r="N6" s="13">
        <v>0.09</v>
      </c>
      <c r="O6" s="11">
        <v>0.13</v>
      </c>
      <c r="P6" s="12">
        <v>0.15</v>
      </c>
      <c r="Q6" s="10">
        <v>51</v>
      </c>
      <c r="R6" s="19">
        <v>60</v>
      </c>
      <c r="S6" s="67">
        <v>0.1029126213592233</v>
      </c>
      <c r="T6" s="67">
        <v>-1.7920711974110035E-2</v>
      </c>
      <c r="U6" s="67">
        <v>-2.1829050645160393E-2</v>
      </c>
      <c r="V6" s="3">
        <v>0</v>
      </c>
      <c r="W6" s="3">
        <v>1</v>
      </c>
      <c r="X6" s="3">
        <v>1</v>
      </c>
      <c r="Y6" s="3">
        <v>2</v>
      </c>
    </row>
    <row r="7" spans="2:25" s="3" customFormat="1" ht="15" customHeight="1" x14ac:dyDescent="0.2">
      <c r="B7" s="4" t="s">
        <v>34</v>
      </c>
      <c r="C7" s="4" t="s">
        <v>35</v>
      </c>
      <c r="D7" s="5" t="s">
        <v>46</v>
      </c>
      <c r="E7" s="5" t="s">
        <v>88</v>
      </c>
      <c r="F7" s="6" t="s">
        <v>65</v>
      </c>
      <c r="G7" s="41">
        <v>4</v>
      </c>
      <c r="H7" s="19">
        <v>745</v>
      </c>
      <c r="I7" s="11">
        <v>0.24299999999999999</v>
      </c>
      <c r="J7" s="11">
        <v>0.67500000000000004</v>
      </c>
      <c r="K7" s="21">
        <v>8.2000000000000003E-2</v>
      </c>
      <c r="L7" s="11">
        <v>0.82</v>
      </c>
      <c r="M7" s="12">
        <v>0.185</v>
      </c>
      <c r="N7" s="13">
        <v>0.1</v>
      </c>
      <c r="O7" s="11">
        <v>0.19</v>
      </c>
      <c r="P7" s="12">
        <v>0.11</v>
      </c>
      <c r="Q7" s="10">
        <v>48</v>
      </c>
      <c r="R7" s="19">
        <v>60</v>
      </c>
      <c r="S7" s="67">
        <v>0.13333333333333333</v>
      </c>
      <c r="T7" s="68">
        <v>1.6049382716049387E-2</v>
      </c>
      <c r="U7" s="67">
        <v>2.0202785389614826E-3</v>
      </c>
      <c r="V7" s="3">
        <v>0</v>
      </c>
      <c r="W7" s="3">
        <v>0</v>
      </c>
      <c r="X7" s="3">
        <v>1</v>
      </c>
      <c r="Y7" s="3">
        <v>1</v>
      </c>
    </row>
    <row r="8" spans="2:25" s="3" customFormat="1" ht="15" customHeight="1" x14ac:dyDescent="0.2">
      <c r="B8" s="4" t="s">
        <v>25</v>
      </c>
      <c r="C8" s="4" t="s">
        <v>26</v>
      </c>
      <c r="D8" s="5" t="s">
        <v>46</v>
      </c>
      <c r="E8" s="5" t="s">
        <v>88</v>
      </c>
      <c r="F8" s="6" t="s">
        <v>65</v>
      </c>
      <c r="G8" s="41">
        <v>2</v>
      </c>
      <c r="H8" s="19">
        <v>614</v>
      </c>
      <c r="I8" s="11">
        <v>0.59599999999999997</v>
      </c>
      <c r="J8" s="11">
        <v>0.33100000000000002</v>
      </c>
      <c r="K8" s="21">
        <v>7.2999999999999968E-2</v>
      </c>
      <c r="L8" s="11">
        <v>0.75599999999999989</v>
      </c>
      <c r="M8" s="12">
        <v>0.436</v>
      </c>
      <c r="N8" s="13">
        <v>0.12</v>
      </c>
      <c r="O8" s="11">
        <v>0.2</v>
      </c>
      <c r="P8" s="12">
        <v>0.1</v>
      </c>
      <c r="Q8" s="10">
        <v>49</v>
      </c>
      <c r="R8" s="19">
        <v>60</v>
      </c>
      <c r="S8" s="67">
        <v>0.15057283142389524</v>
      </c>
      <c r="T8" s="67">
        <v>-1.9211341237975271E-2</v>
      </c>
      <c r="U8" s="67">
        <v>-6.7686066411021236E-3</v>
      </c>
      <c r="V8" s="3">
        <v>0</v>
      </c>
      <c r="W8" s="3">
        <v>0</v>
      </c>
      <c r="X8" s="3">
        <v>1</v>
      </c>
      <c r="Y8" s="3">
        <v>1</v>
      </c>
    </row>
    <row r="9" spans="2:25" s="3" customFormat="1" ht="15" customHeight="1" x14ac:dyDescent="0.2">
      <c r="B9" s="4" t="s">
        <v>32</v>
      </c>
      <c r="C9" s="4" t="s">
        <v>33</v>
      </c>
      <c r="D9" s="5" t="s">
        <v>49</v>
      </c>
      <c r="E9" s="5" t="s">
        <v>89</v>
      </c>
      <c r="F9" s="6" t="s">
        <v>65</v>
      </c>
      <c r="G9" s="41">
        <v>5</v>
      </c>
      <c r="H9" s="19">
        <v>499</v>
      </c>
      <c r="I9" s="11">
        <v>0.29699999999999999</v>
      </c>
      <c r="J9" s="11">
        <v>0.67299999999999993</v>
      </c>
      <c r="K9" s="21">
        <v>0.03</v>
      </c>
      <c r="L9" s="11">
        <v>0.89200000000000002</v>
      </c>
      <c r="M9" s="12">
        <v>0.19800000000000001</v>
      </c>
      <c r="N9" s="13">
        <v>0.13</v>
      </c>
      <c r="O9" s="11">
        <v>0.19</v>
      </c>
      <c r="P9" s="12">
        <v>0.15</v>
      </c>
      <c r="Q9" s="10">
        <v>48</v>
      </c>
      <c r="R9" s="19">
        <v>60</v>
      </c>
      <c r="S9" s="67">
        <v>0.15107913669064749</v>
      </c>
      <c r="T9" s="67">
        <v>4.2337132426255156E-2</v>
      </c>
      <c r="U9" s="67">
        <v>1.9010759424414228E-3</v>
      </c>
      <c r="V9" s="3">
        <v>1</v>
      </c>
      <c r="W9" s="3">
        <v>0</v>
      </c>
      <c r="X9" s="3">
        <v>1</v>
      </c>
      <c r="Y9" s="3">
        <v>2</v>
      </c>
    </row>
    <row r="10" spans="2:25" s="3" customFormat="1" ht="15" customHeight="1" x14ac:dyDescent="0.2">
      <c r="B10" s="4" t="s">
        <v>31</v>
      </c>
      <c r="C10" s="4" t="s">
        <v>0</v>
      </c>
      <c r="D10" s="5" t="s">
        <v>48</v>
      </c>
      <c r="E10" s="5" t="s">
        <v>57</v>
      </c>
      <c r="F10" s="6" t="s">
        <v>65</v>
      </c>
      <c r="G10" s="41">
        <v>2</v>
      </c>
      <c r="H10" s="19">
        <v>335</v>
      </c>
      <c r="I10" s="11">
        <v>0.68099999999999994</v>
      </c>
      <c r="J10" s="11">
        <v>0.182</v>
      </c>
      <c r="K10" s="21">
        <v>0.13700000000000004</v>
      </c>
      <c r="L10" s="11">
        <v>0.85400000000000009</v>
      </c>
      <c r="M10" s="12">
        <v>0.38799999999999996</v>
      </c>
      <c r="N10" s="13">
        <v>0.14000000000000001</v>
      </c>
      <c r="O10" s="11">
        <v>0.22</v>
      </c>
      <c r="P10" s="12">
        <v>0.22</v>
      </c>
      <c r="Q10" s="10">
        <v>55</v>
      </c>
      <c r="R10" s="19">
        <v>60</v>
      </c>
      <c r="S10" s="67">
        <v>0.19948849104859334</v>
      </c>
      <c r="T10" s="67">
        <v>-2.0088228528126223E-2</v>
      </c>
      <c r="U10" s="67">
        <v>-7.8086455282265124E-3</v>
      </c>
      <c r="V10" s="3">
        <v>0</v>
      </c>
      <c r="W10" s="3">
        <v>1</v>
      </c>
      <c r="X10" s="3">
        <v>0</v>
      </c>
      <c r="Y10" s="3">
        <v>1</v>
      </c>
    </row>
    <row r="11" spans="2:25" s="3" customFormat="1" ht="15" customHeight="1" x14ac:dyDescent="0.2">
      <c r="B11" s="4" t="s">
        <v>40</v>
      </c>
      <c r="C11" s="4" t="s">
        <v>41</v>
      </c>
      <c r="D11" s="5" t="s">
        <v>46</v>
      </c>
      <c r="E11" s="5" t="s">
        <v>88</v>
      </c>
      <c r="F11" s="6" t="s">
        <v>65</v>
      </c>
      <c r="G11" s="41">
        <v>1</v>
      </c>
      <c r="H11" s="19">
        <v>590</v>
      </c>
      <c r="I11" s="11">
        <v>0.13400000000000001</v>
      </c>
      <c r="J11" s="11">
        <v>0.81400000000000006</v>
      </c>
      <c r="K11" s="21">
        <v>5.1999999999999887E-2</v>
      </c>
      <c r="L11" s="11">
        <v>0.74900000000000011</v>
      </c>
      <c r="M11" s="12">
        <v>5.9000000000000004E-2</v>
      </c>
      <c r="N11" s="13">
        <v>0.15</v>
      </c>
      <c r="O11" s="11">
        <v>0.23</v>
      </c>
      <c r="P11" s="12">
        <v>0.2</v>
      </c>
      <c r="Q11" s="10">
        <v>53</v>
      </c>
      <c r="R11" s="19">
        <v>60</v>
      </c>
      <c r="S11" s="67">
        <v>0.20851688693098386</v>
      </c>
      <c r="T11" s="67">
        <v>1.5830529687664602E-2</v>
      </c>
      <c r="U11" s="67">
        <v>4.6990708362158601E-3</v>
      </c>
      <c r="V11" s="3">
        <v>1</v>
      </c>
      <c r="W11" s="3">
        <v>1</v>
      </c>
      <c r="X11" s="3">
        <v>1</v>
      </c>
      <c r="Y11" s="3">
        <v>3</v>
      </c>
    </row>
    <row r="12" spans="2:25" s="3" customFormat="1" ht="15" customHeight="1" x14ac:dyDescent="0.2">
      <c r="B12" s="4" t="s">
        <v>29</v>
      </c>
      <c r="C12" s="4" t="s">
        <v>30</v>
      </c>
      <c r="D12" s="5" t="s">
        <v>48</v>
      </c>
      <c r="E12" s="5" t="s">
        <v>57</v>
      </c>
      <c r="F12" s="6" t="s">
        <v>65</v>
      </c>
      <c r="G12" s="41">
        <v>1</v>
      </c>
      <c r="H12" s="19">
        <v>792</v>
      </c>
      <c r="I12" s="11">
        <v>0.80900000000000005</v>
      </c>
      <c r="J12" s="11">
        <v>0.10199999999999999</v>
      </c>
      <c r="K12" s="21">
        <v>8.8999999999999913E-2</v>
      </c>
      <c r="L12" s="11">
        <v>0.81200000000000006</v>
      </c>
      <c r="M12" s="12">
        <v>0.51300000000000001</v>
      </c>
      <c r="N12" s="13">
        <v>0.16</v>
      </c>
      <c r="O12" s="11">
        <v>0.22</v>
      </c>
      <c r="P12" s="12">
        <v>0.27</v>
      </c>
      <c r="Q12" s="10">
        <v>55</v>
      </c>
      <c r="R12" s="19">
        <v>60</v>
      </c>
      <c r="S12" s="67">
        <v>0.19517795637198623</v>
      </c>
      <c r="T12" s="68">
        <v>1.2721816021109028E-2</v>
      </c>
      <c r="U12" s="67">
        <v>-5.4846284404061222E-3</v>
      </c>
      <c r="V12" s="3">
        <v>0</v>
      </c>
      <c r="W12" s="3">
        <v>1</v>
      </c>
      <c r="X12" s="3">
        <v>0</v>
      </c>
      <c r="Y12" s="3">
        <v>1</v>
      </c>
    </row>
    <row r="13" spans="2:25" s="3" customFormat="1" ht="15" customHeight="1" x14ac:dyDescent="0.2">
      <c r="B13" s="34" t="s">
        <v>36</v>
      </c>
      <c r="C13" s="34" t="s">
        <v>37</v>
      </c>
      <c r="D13" s="35" t="s">
        <v>50</v>
      </c>
      <c r="E13" s="35" t="s">
        <v>90</v>
      </c>
      <c r="F13" s="36" t="s">
        <v>65</v>
      </c>
      <c r="G13" s="42">
        <v>2</v>
      </c>
      <c r="H13" s="20">
        <v>430</v>
      </c>
      <c r="I13" s="22">
        <v>0.39799999999999996</v>
      </c>
      <c r="J13" s="22">
        <v>0.57200000000000006</v>
      </c>
      <c r="K13" s="23">
        <v>0.03</v>
      </c>
      <c r="L13" s="22">
        <v>0.88800000000000001</v>
      </c>
      <c r="M13" s="37">
        <v>0.32799999999999996</v>
      </c>
      <c r="N13" s="38">
        <v>0.17</v>
      </c>
      <c r="O13" s="22">
        <v>0.21</v>
      </c>
      <c r="P13" s="37">
        <v>0.15</v>
      </c>
      <c r="Q13" s="39">
        <v>48</v>
      </c>
      <c r="R13" s="20">
        <v>60</v>
      </c>
      <c r="S13" s="67">
        <v>0.15799614643545279</v>
      </c>
      <c r="T13" s="68">
        <v>1.3234241673548031E-2</v>
      </c>
      <c r="U13" s="68">
        <v>8.2687675749272219E-3</v>
      </c>
      <c r="V13" s="3">
        <v>1</v>
      </c>
      <c r="W13" s="3">
        <v>0</v>
      </c>
      <c r="X13" s="3">
        <v>1</v>
      </c>
      <c r="Y13" s="3">
        <v>2</v>
      </c>
    </row>
    <row r="14" spans="2:25" s="3" customFormat="1" ht="15" customHeight="1" x14ac:dyDescent="0.2">
      <c r="B14" s="4" t="s">
        <v>10</v>
      </c>
      <c r="C14" s="4" t="s">
        <v>11</v>
      </c>
      <c r="D14" s="5" t="s">
        <v>46</v>
      </c>
      <c r="E14" s="5" t="s">
        <v>88</v>
      </c>
      <c r="F14" s="6" t="s">
        <v>64</v>
      </c>
      <c r="G14" s="41">
        <v>1</v>
      </c>
      <c r="H14" s="19">
        <v>524</v>
      </c>
      <c r="I14" s="11">
        <v>0.21</v>
      </c>
      <c r="J14" s="11">
        <v>0.71400000000000008</v>
      </c>
      <c r="K14" s="21">
        <v>7.5999999999999943E-2</v>
      </c>
      <c r="L14" s="11">
        <v>0.748</v>
      </c>
      <c r="M14" s="12">
        <v>7.2999999999999995E-2</v>
      </c>
      <c r="N14" s="13">
        <v>0.13</v>
      </c>
      <c r="O14" s="11">
        <v>0.19</v>
      </c>
      <c r="P14" s="12">
        <v>0.14000000000000001</v>
      </c>
      <c r="Q14" s="10">
        <v>48</v>
      </c>
      <c r="R14" s="19">
        <v>60</v>
      </c>
      <c r="S14" s="67">
        <v>0.15374056280027454</v>
      </c>
      <c r="T14" s="67">
        <v>-2.8430670929638913E-3</v>
      </c>
      <c r="U14" s="67">
        <v>-5.2863278162473496E-3</v>
      </c>
      <c r="V14" s="3">
        <v>0</v>
      </c>
      <c r="W14" s="3">
        <v>0</v>
      </c>
      <c r="X14" s="3">
        <v>1</v>
      </c>
      <c r="Y14" s="3">
        <v>1</v>
      </c>
    </row>
    <row r="15" spans="2:25" s="3" customFormat="1" ht="15" customHeight="1" x14ac:dyDescent="0.2">
      <c r="B15" s="7" t="s">
        <v>6</v>
      </c>
      <c r="C15" s="4" t="s">
        <v>7</v>
      </c>
      <c r="D15" s="5" t="s">
        <v>54</v>
      </c>
      <c r="E15" s="5" t="s">
        <v>57</v>
      </c>
      <c r="F15" s="6" t="s">
        <v>64</v>
      </c>
      <c r="G15" s="41">
        <v>1</v>
      </c>
      <c r="H15" s="19">
        <v>453</v>
      </c>
      <c r="I15" s="11">
        <v>0.52500000000000002</v>
      </c>
      <c r="J15" s="11">
        <v>0.32700000000000001</v>
      </c>
      <c r="K15" s="21">
        <v>0.14799999999999996</v>
      </c>
      <c r="L15" s="11">
        <v>0.83900000000000008</v>
      </c>
      <c r="M15" s="12">
        <v>0.19899999999999998</v>
      </c>
      <c r="N15" s="13">
        <v>0.14000000000000001</v>
      </c>
      <c r="O15" s="11">
        <v>0.23</v>
      </c>
      <c r="P15" s="12">
        <v>0.22</v>
      </c>
      <c r="Q15" s="10">
        <v>51</v>
      </c>
      <c r="R15" s="19">
        <v>60</v>
      </c>
      <c r="S15" s="67">
        <v>0.2255125284738041</v>
      </c>
      <c r="T15" s="67">
        <v>1.8264510353758784E-2</v>
      </c>
      <c r="U15" s="67">
        <v>5.5183310294689976E-4</v>
      </c>
      <c r="V15" s="3">
        <v>0</v>
      </c>
      <c r="W15" s="3">
        <v>1</v>
      </c>
      <c r="X15" s="3">
        <v>0</v>
      </c>
      <c r="Y15" s="3">
        <v>1</v>
      </c>
    </row>
    <row r="16" spans="2:25" s="3" customFormat="1" ht="15" customHeight="1" x14ac:dyDescent="0.2">
      <c r="B16" s="4" t="s">
        <v>12</v>
      </c>
      <c r="C16" s="4" t="s">
        <v>13</v>
      </c>
      <c r="D16" s="5" t="s">
        <v>50</v>
      </c>
      <c r="E16" s="5" t="s">
        <v>90</v>
      </c>
      <c r="F16" s="6" t="s">
        <v>64</v>
      </c>
      <c r="G16" s="41">
        <v>1</v>
      </c>
      <c r="H16" s="19">
        <v>736</v>
      </c>
      <c r="I16" s="11">
        <v>0.46600000000000003</v>
      </c>
      <c r="J16" s="11">
        <v>0.49700000000000005</v>
      </c>
      <c r="K16" s="21">
        <v>3.6999999999999887E-2</v>
      </c>
      <c r="L16" s="11">
        <v>0.88900000000000001</v>
      </c>
      <c r="M16" s="12">
        <v>0.193</v>
      </c>
      <c r="N16" s="13">
        <v>0.15</v>
      </c>
      <c r="O16" s="11">
        <v>0.21</v>
      </c>
      <c r="P16" s="12">
        <v>0.16</v>
      </c>
      <c r="Q16" s="10">
        <v>52</v>
      </c>
      <c r="R16" s="19">
        <v>60</v>
      </c>
      <c r="S16" s="67">
        <v>0.1737789203084833</v>
      </c>
      <c r="T16" s="67">
        <v>3.460366257652453E-2</v>
      </c>
      <c r="U16" s="67">
        <v>1.1733506880467565E-2</v>
      </c>
      <c r="V16" s="3">
        <v>1</v>
      </c>
      <c r="W16" s="3">
        <v>1</v>
      </c>
      <c r="X16" s="3">
        <v>1</v>
      </c>
      <c r="Y16" s="3">
        <v>3</v>
      </c>
    </row>
    <row r="17" spans="2:25" s="3" customFormat="1" ht="15" customHeight="1" x14ac:dyDescent="0.2">
      <c r="B17" s="4" t="s">
        <v>15</v>
      </c>
      <c r="C17" s="4" t="s">
        <v>16</v>
      </c>
      <c r="D17" s="5" t="s">
        <v>49</v>
      </c>
      <c r="E17" s="5" t="s">
        <v>89</v>
      </c>
      <c r="F17" s="6" t="s">
        <v>64</v>
      </c>
      <c r="G17" s="41">
        <v>1</v>
      </c>
      <c r="H17" s="19">
        <v>758</v>
      </c>
      <c r="I17" s="11">
        <v>0.26500000000000001</v>
      </c>
      <c r="J17" s="11">
        <v>0.69099999999999995</v>
      </c>
      <c r="K17" s="21">
        <v>4.400000000000006E-2</v>
      </c>
      <c r="L17" s="11">
        <v>0.68700000000000006</v>
      </c>
      <c r="M17" s="12">
        <v>0.14099999999999999</v>
      </c>
      <c r="N17" s="13">
        <v>0.15</v>
      </c>
      <c r="O17" s="11">
        <v>0.22</v>
      </c>
      <c r="P17" s="12">
        <v>0.16</v>
      </c>
      <c r="Q17" s="10">
        <v>50</v>
      </c>
      <c r="R17" s="19">
        <v>60</v>
      </c>
      <c r="S17" s="67">
        <v>0.18931807343824511</v>
      </c>
      <c r="T17" s="67">
        <v>2.574556967507402E-2</v>
      </c>
      <c r="U17" s="67">
        <v>1.1629709736428415E-2</v>
      </c>
      <c r="V17" s="3">
        <v>1</v>
      </c>
      <c r="W17" s="3">
        <v>0</v>
      </c>
      <c r="X17" s="3">
        <v>1</v>
      </c>
      <c r="Y17" s="3">
        <v>2</v>
      </c>
    </row>
    <row r="18" spans="2:25" s="3" customFormat="1" ht="15" customHeight="1" x14ac:dyDescent="0.2">
      <c r="B18" s="4" t="s">
        <v>19</v>
      </c>
      <c r="C18" s="4" t="s">
        <v>20</v>
      </c>
      <c r="D18" s="5" t="s">
        <v>50</v>
      </c>
      <c r="E18" s="5" t="s">
        <v>57</v>
      </c>
      <c r="F18" s="6" t="s">
        <v>64</v>
      </c>
      <c r="G18" s="41">
        <v>1</v>
      </c>
      <c r="H18" s="19">
        <v>414</v>
      </c>
      <c r="I18" s="11">
        <v>0.55799999999999994</v>
      </c>
      <c r="J18" s="11">
        <v>0.35700000000000004</v>
      </c>
      <c r="K18" s="21">
        <v>8.5000000000000006E-2</v>
      </c>
      <c r="L18" s="11">
        <v>0.93200000000000005</v>
      </c>
      <c r="M18" s="12">
        <v>0.32600000000000001</v>
      </c>
      <c r="N18" s="13">
        <v>0.15</v>
      </c>
      <c r="O18" s="11">
        <v>0.23</v>
      </c>
      <c r="P18" s="12">
        <v>0.24</v>
      </c>
      <c r="Q18" s="10">
        <v>52</v>
      </c>
      <c r="R18" s="19">
        <v>60</v>
      </c>
      <c r="S18" s="67">
        <v>0.23477157360406092</v>
      </c>
      <c r="T18" s="67">
        <v>6.3634919708786347E-2</v>
      </c>
      <c r="U18" s="67">
        <v>9.0547216965929343E-3</v>
      </c>
      <c r="V18" s="3">
        <v>1</v>
      </c>
      <c r="W18" s="3">
        <v>1</v>
      </c>
      <c r="X18" s="3">
        <v>0</v>
      </c>
      <c r="Y18" s="3">
        <v>2</v>
      </c>
    </row>
    <row r="19" spans="2:25" s="3" customFormat="1" ht="15" customHeight="1" x14ac:dyDescent="0.2">
      <c r="B19" s="7" t="s">
        <v>4</v>
      </c>
      <c r="C19" s="4" t="s">
        <v>5</v>
      </c>
      <c r="D19" s="5" t="s">
        <v>48</v>
      </c>
      <c r="E19" s="5" t="s">
        <v>57</v>
      </c>
      <c r="F19" s="6" t="s">
        <v>64</v>
      </c>
      <c r="G19" s="41">
        <v>1</v>
      </c>
      <c r="H19" s="19">
        <v>490</v>
      </c>
      <c r="I19" s="11">
        <v>0.73699999999999999</v>
      </c>
      <c r="J19" s="11">
        <v>0.16699999999999998</v>
      </c>
      <c r="K19" s="21">
        <v>9.5999999999999946E-2</v>
      </c>
      <c r="L19" s="11">
        <v>0.84499999999999997</v>
      </c>
      <c r="M19" s="12">
        <v>0.35299999999999998</v>
      </c>
      <c r="N19" s="13">
        <v>0.16</v>
      </c>
      <c r="O19" s="11">
        <v>0.2</v>
      </c>
      <c r="P19" s="12">
        <v>0.16</v>
      </c>
      <c r="Q19" s="10">
        <v>51</v>
      </c>
      <c r="R19" s="19">
        <v>60</v>
      </c>
      <c r="S19" s="67">
        <v>0.18490878938640132</v>
      </c>
      <c r="T19" s="67">
        <v>-1.9450883638121835E-2</v>
      </c>
      <c r="U19" s="67">
        <v>-1.1883134979201168E-2</v>
      </c>
      <c r="V19" s="3">
        <v>0</v>
      </c>
      <c r="W19" s="3">
        <v>1</v>
      </c>
      <c r="X19" s="3">
        <v>0</v>
      </c>
      <c r="Y19" s="3">
        <v>1</v>
      </c>
    </row>
    <row r="20" spans="2:25" s="3" customFormat="1" ht="15" customHeight="1" x14ac:dyDescent="0.2">
      <c r="B20" s="4" t="s">
        <v>21</v>
      </c>
      <c r="C20" s="4" t="s">
        <v>22</v>
      </c>
      <c r="D20" s="5" t="s">
        <v>51</v>
      </c>
      <c r="E20" s="5" t="s">
        <v>57</v>
      </c>
      <c r="F20" s="6" t="s">
        <v>64</v>
      </c>
      <c r="G20" s="41">
        <v>1</v>
      </c>
      <c r="H20" s="19">
        <v>506</v>
      </c>
      <c r="I20" s="11">
        <v>0.94499999999999995</v>
      </c>
      <c r="J20" s="11">
        <v>3.6000000000000004E-2</v>
      </c>
      <c r="K20" s="21">
        <v>1.9000000000000059E-2</v>
      </c>
      <c r="L20" s="11">
        <v>0.89700000000000002</v>
      </c>
      <c r="M20" s="12">
        <v>0.51600000000000001</v>
      </c>
      <c r="N20" s="13">
        <v>0.16</v>
      </c>
      <c r="O20" s="11">
        <v>0.2</v>
      </c>
      <c r="P20" s="12">
        <v>0.27</v>
      </c>
      <c r="Q20" s="10">
        <v>56</v>
      </c>
      <c r="R20" s="19">
        <v>60</v>
      </c>
      <c r="S20" s="67">
        <v>0.25566343042071199</v>
      </c>
      <c r="T20" s="67">
        <v>-8.7043856712420431E-3</v>
      </c>
      <c r="U20" s="67">
        <v>-9.1552242019673994E-3</v>
      </c>
      <c r="V20" s="3">
        <v>0</v>
      </c>
      <c r="W20" s="3">
        <v>1</v>
      </c>
      <c r="X20" s="3">
        <v>0</v>
      </c>
      <c r="Y20" s="3">
        <v>1</v>
      </c>
    </row>
    <row r="21" spans="2:25" s="3" customFormat="1" ht="15" customHeight="1" x14ac:dyDescent="0.2">
      <c r="B21" s="4" t="s">
        <v>8</v>
      </c>
      <c r="C21" s="4" t="s">
        <v>9</v>
      </c>
      <c r="D21" s="5" t="s">
        <v>50</v>
      </c>
      <c r="E21" s="5" t="s">
        <v>57</v>
      </c>
      <c r="F21" s="6" t="s">
        <v>64</v>
      </c>
      <c r="G21" s="41">
        <v>3</v>
      </c>
      <c r="H21" s="19">
        <v>866</v>
      </c>
      <c r="I21" s="11">
        <v>0.58200000000000007</v>
      </c>
      <c r="J21" s="11">
        <v>0.311</v>
      </c>
      <c r="K21" s="21">
        <v>0.10699999999999989</v>
      </c>
      <c r="L21" s="11">
        <v>0.79900000000000004</v>
      </c>
      <c r="M21" s="12">
        <v>0.34499999999999997</v>
      </c>
      <c r="N21" s="13">
        <v>0.17</v>
      </c>
      <c r="O21" s="11">
        <v>0.19</v>
      </c>
      <c r="P21" s="12">
        <v>0.18</v>
      </c>
      <c r="Q21" s="10">
        <v>51</v>
      </c>
      <c r="R21" s="19">
        <v>60</v>
      </c>
      <c r="S21" s="67">
        <v>0.16866593965830606</v>
      </c>
      <c r="T21" s="67">
        <v>2.09226392351749E-2</v>
      </c>
      <c r="U21" s="67">
        <v>2.7717438497004477E-3</v>
      </c>
      <c r="V21" s="3">
        <v>1</v>
      </c>
      <c r="W21" s="3">
        <v>1</v>
      </c>
      <c r="X21" s="3">
        <v>0</v>
      </c>
      <c r="Y21" s="3">
        <v>2</v>
      </c>
    </row>
    <row r="22" spans="2:25" s="3" customFormat="1" ht="15" customHeight="1" x14ac:dyDescent="0.2">
      <c r="B22" s="4" t="s">
        <v>17</v>
      </c>
      <c r="C22" s="4" t="s">
        <v>18</v>
      </c>
      <c r="D22" s="5" t="s">
        <v>52</v>
      </c>
      <c r="E22" s="5" t="s">
        <v>57</v>
      </c>
      <c r="F22" s="6" t="s">
        <v>64</v>
      </c>
      <c r="G22" s="41">
        <v>1</v>
      </c>
      <c r="H22" s="19">
        <v>709</v>
      </c>
      <c r="I22" s="11">
        <v>0.501</v>
      </c>
      <c r="J22" s="11">
        <v>0.315</v>
      </c>
      <c r="K22" s="21">
        <v>0.18400000000000005</v>
      </c>
      <c r="L22" s="11">
        <v>0.79</v>
      </c>
      <c r="M22" s="12">
        <v>0.21899999999999997</v>
      </c>
      <c r="N22" s="13">
        <v>0.17</v>
      </c>
      <c r="O22" s="11">
        <v>0.25</v>
      </c>
      <c r="P22" s="12">
        <v>0.17</v>
      </c>
      <c r="Q22" s="10">
        <v>54</v>
      </c>
      <c r="R22" s="19">
        <v>60</v>
      </c>
      <c r="S22" s="67">
        <v>0.19469026548672566</v>
      </c>
      <c r="T22" s="67">
        <v>-4.6620558743661639E-2</v>
      </c>
      <c r="U22" s="67">
        <v>5.5957881928673787E-4</v>
      </c>
      <c r="V22" s="3">
        <v>0</v>
      </c>
      <c r="W22" s="3">
        <v>1</v>
      </c>
      <c r="X22" s="3">
        <v>0</v>
      </c>
      <c r="Y22" s="3">
        <v>1</v>
      </c>
    </row>
    <row r="23" spans="2:25" s="3" customFormat="1" ht="15" customHeight="1" x14ac:dyDescent="0.2">
      <c r="B23" s="4" t="s">
        <v>23</v>
      </c>
      <c r="C23" s="4" t="s">
        <v>24</v>
      </c>
      <c r="D23" s="5" t="s">
        <v>46</v>
      </c>
      <c r="E23" s="5" t="s">
        <v>88</v>
      </c>
      <c r="F23" s="6" t="s">
        <v>64</v>
      </c>
      <c r="G23" s="41">
        <v>1</v>
      </c>
      <c r="H23" s="19">
        <v>845</v>
      </c>
      <c r="I23" s="11">
        <v>0.505</v>
      </c>
      <c r="J23" s="11">
        <v>0.42700000000000005</v>
      </c>
      <c r="K23" s="21">
        <v>6.7999999999999977E-2</v>
      </c>
      <c r="L23" s="11">
        <v>0.73499999999999999</v>
      </c>
      <c r="M23" s="12">
        <v>0.23899999999999999</v>
      </c>
      <c r="N23" s="13">
        <v>0.17</v>
      </c>
      <c r="O23" s="11">
        <v>0.22</v>
      </c>
      <c r="P23" s="12">
        <v>0.18</v>
      </c>
      <c r="Q23" s="10">
        <v>49</v>
      </c>
      <c r="R23" s="19">
        <v>60</v>
      </c>
      <c r="S23" s="67">
        <v>0.18619153674832961</v>
      </c>
      <c r="T23" s="67">
        <v>3.1927322701506861E-2</v>
      </c>
      <c r="U23" s="67">
        <v>7.4605584755862101E-3</v>
      </c>
      <c r="V23" s="3">
        <v>1</v>
      </c>
      <c r="W23" s="3">
        <v>0</v>
      </c>
      <c r="X23" s="3">
        <v>1</v>
      </c>
      <c r="Y23" s="3">
        <v>2</v>
      </c>
    </row>
    <row r="24" spans="2:25" s="3" customFormat="1" ht="15" customHeight="1" x14ac:dyDescent="0.2">
      <c r="B24" s="34" t="s">
        <v>14</v>
      </c>
      <c r="C24" s="34" t="s">
        <v>1</v>
      </c>
      <c r="D24" s="35" t="s">
        <v>53</v>
      </c>
      <c r="E24" s="35" t="s">
        <v>57</v>
      </c>
      <c r="F24" s="36" t="s">
        <v>64</v>
      </c>
      <c r="G24" s="42">
        <v>1</v>
      </c>
      <c r="H24" s="20">
        <v>978</v>
      </c>
      <c r="I24" s="22">
        <v>0.88099999999999989</v>
      </c>
      <c r="J24" s="22">
        <v>4.7E-2</v>
      </c>
      <c r="K24" s="23">
        <v>7.2000000000000022E-2</v>
      </c>
      <c r="L24" s="22">
        <v>0.86099999999999999</v>
      </c>
      <c r="M24" s="37">
        <v>0.32899999999999996</v>
      </c>
      <c r="N24" s="38">
        <v>0.18</v>
      </c>
      <c r="O24" s="22">
        <v>0.26</v>
      </c>
      <c r="P24" s="37">
        <v>0.2</v>
      </c>
      <c r="Q24" s="39">
        <v>59</v>
      </c>
      <c r="R24" s="20">
        <v>60</v>
      </c>
      <c r="S24" s="67">
        <v>0.2142353770260747</v>
      </c>
      <c r="T24" s="68">
        <v>4.7803540451160642E-3</v>
      </c>
      <c r="U24" s="67">
        <v>-3.120795354298031E-3</v>
      </c>
      <c r="V24" s="3">
        <v>0</v>
      </c>
      <c r="W24" s="3">
        <v>1</v>
      </c>
      <c r="X24" s="3">
        <v>0</v>
      </c>
      <c r="Y24" s="3">
        <v>1</v>
      </c>
    </row>
    <row r="25" spans="2:25" s="3" customFormat="1" ht="15" customHeight="1" thickBot="1" x14ac:dyDescent="0.25">
      <c r="B25" s="8" t="s">
        <v>2</v>
      </c>
      <c r="C25" s="8" t="s">
        <v>3</v>
      </c>
      <c r="D25" s="9" t="s">
        <v>46</v>
      </c>
      <c r="E25" s="9" t="s">
        <v>88</v>
      </c>
      <c r="F25" s="28" t="s">
        <v>63</v>
      </c>
      <c r="G25" s="43">
        <v>1</v>
      </c>
      <c r="H25" s="30">
        <v>1166</v>
      </c>
      <c r="I25" s="15">
        <v>0.32799999999999996</v>
      </c>
      <c r="J25" s="15">
        <v>0.59</v>
      </c>
      <c r="K25" s="29">
        <v>8.2000000000000031E-2</v>
      </c>
      <c r="L25" s="15">
        <v>0.67200000000000004</v>
      </c>
      <c r="M25" s="16">
        <v>6.4000000000000001E-2</v>
      </c>
      <c r="N25" s="17">
        <v>0.31</v>
      </c>
      <c r="O25" s="15">
        <v>0.18</v>
      </c>
      <c r="P25" s="16">
        <v>0.09</v>
      </c>
      <c r="Q25" s="14">
        <v>56</v>
      </c>
      <c r="R25" s="30">
        <v>60</v>
      </c>
      <c r="S25" s="67">
        <v>0.21902377972465581</v>
      </c>
      <c r="T25" s="67">
        <v>2.4993928978387148E-2</v>
      </c>
      <c r="U25" s="67">
        <v>2.9628981388922691E-2</v>
      </c>
      <c r="V25" s="3">
        <v>1</v>
      </c>
      <c r="W25" s="3">
        <v>1</v>
      </c>
      <c r="X25" s="3">
        <v>1</v>
      </c>
      <c r="Y25" s="3">
        <v>3</v>
      </c>
    </row>
    <row r="26" spans="2:25" s="3" customFormat="1" ht="15" customHeight="1" thickBot="1" x14ac:dyDescent="0.25">
      <c r="B26" s="24" t="s">
        <v>58</v>
      </c>
      <c r="C26" s="56" t="s">
        <v>58</v>
      </c>
      <c r="D26" s="57"/>
      <c r="E26" s="57"/>
      <c r="F26" s="57"/>
      <c r="G26" s="58"/>
      <c r="H26" s="59"/>
      <c r="I26" s="60">
        <v>0.625</v>
      </c>
      <c r="J26" s="60">
        <v>0.22900000000000001</v>
      </c>
      <c r="K26" s="60">
        <v>0.14600000000000002</v>
      </c>
      <c r="L26" s="60">
        <v>0.75700000000000001</v>
      </c>
      <c r="M26" s="60">
        <v>0.31</v>
      </c>
      <c r="N26" s="60">
        <v>0.31</v>
      </c>
      <c r="O26" s="60">
        <v>0.33</v>
      </c>
      <c r="P26" s="61">
        <v>0.28999999999999998</v>
      </c>
      <c r="Q26" s="18"/>
      <c r="R26" s="18"/>
      <c r="S26" s="66"/>
      <c r="T26" s="67"/>
      <c r="U26" s="66"/>
    </row>
    <row r="27" spans="2:25" s="3" customFormat="1" ht="15" customHeight="1" thickBot="1" x14ac:dyDescent="0.25">
      <c r="B27" s="24" t="s">
        <v>59</v>
      </c>
      <c r="C27" s="44" t="s">
        <v>59</v>
      </c>
      <c r="D27" s="25"/>
      <c r="E27" s="25"/>
      <c r="F27" s="25"/>
      <c r="G27" s="45"/>
      <c r="H27" s="26"/>
      <c r="I27" s="27">
        <v>0.52200000000000002</v>
      </c>
      <c r="J27" s="27">
        <v>0.126</v>
      </c>
      <c r="K27" s="27">
        <v>0.35199999999999998</v>
      </c>
      <c r="L27" s="27">
        <v>0.59</v>
      </c>
      <c r="M27" s="27">
        <v>0.185</v>
      </c>
      <c r="N27" s="27">
        <v>0.45</v>
      </c>
      <c r="O27" s="27">
        <v>0.46</v>
      </c>
      <c r="P27" s="62">
        <v>0.43</v>
      </c>
      <c r="Q27" s="18"/>
      <c r="R27" s="18"/>
      <c r="S27" s="66"/>
      <c r="T27" s="67"/>
      <c r="U27" s="66"/>
    </row>
    <row r="28" spans="2:25" x14ac:dyDescent="0.2">
      <c r="I28" s="2"/>
      <c r="J28" s="2"/>
      <c r="K28" s="2"/>
      <c r="L28" s="2"/>
      <c r="M28" s="2"/>
      <c r="N28" s="2"/>
      <c r="O28" s="2"/>
      <c r="P28" s="2"/>
    </row>
    <row r="29" spans="2:25" x14ac:dyDescent="0.2">
      <c r="I29" s="2"/>
    </row>
    <row r="30" spans="2:25" x14ac:dyDescent="0.2">
      <c r="I30" s="2"/>
    </row>
    <row r="31" spans="2:25" ht="14.75" customHeight="1" thickBot="1" x14ac:dyDescent="0.25">
      <c r="B31" s="1"/>
      <c r="C31" s="231" t="s">
        <v>56</v>
      </c>
      <c r="D31" s="232"/>
      <c r="E31" s="232"/>
      <c r="F31" s="232"/>
      <c r="G31" s="233"/>
      <c r="H31" s="231" t="s">
        <v>76</v>
      </c>
      <c r="I31" s="232"/>
      <c r="J31" s="232"/>
      <c r="K31" s="232"/>
      <c r="L31" s="232"/>
      <c r="M31" s="233"/>
      <c r="N31" s="227" t="s">
        <v>71</v>
      </c>
      <c r="O31" s="228"/>
      <c r="P31" s="229"/>
      <c r="Q31" s="235" t="s">
        <v>101</v>
      </c>
      <c r="R31" s="235"/>
      <c r="S31" s="102" t="s">
        <v>97</v>
      </c>
      <c r="T31" s="103"/>
      <c r="U31" s="104"/>
      <c r="V31" s="231" t="s">
        <v>108</v>
      </c>
      <c r="W31" s="232"/>
      <c r="X31" s="232"/>
      <c r="Y31" s="233"/>
    </row>
    <row r="32" spans="2:25" ht="48" x14ac:dyDescent="0.2">
      <c r="B32" s="71" t="s">
        <v>60</v>
      </c>
      <c r="C32" s="31" t="s">
        <v>61</v>
      </c>
      <c r="D32" s="31" t="s">
        <v>45</v>
      </c>
      <c r="E32" s="31" t="s">
        <v>91</v>
      </c>
      <c r="F32" s="32" t="s">
        <v>62</v>
      </c>
      <c r="G32" s="46" t="s">
        <v>42</v>
      </c>
      <c r="H32" s="47" t="s">
        <v>78</v>
      </c>
      <c r="I32" s="48" t="s">
        <v>66</v>
      </c>
      <c r="J32" s="47" t="s">
        <v>67</v>
      </c>
      <c r="K32" s="49" t="s">
        <v>68</v>
      </c>
      <c r="L32" s="48" t="s">
        <v>69</v>
      </c>
      <c r="M32" s="50" t="s">
        <v>70</v>
      </c>
      <c r="N32" s="51" t="s">
        <v>74</v>
      </c>
      <c r="O32" s="52" t="s">
        <v>55</v>
      </c>
      <c r="P32" s="53" t="s">
        <v>73</v>
      </c>
      <c r="Q32" s="51" t="s">
        <v>43</v>
      </c>
      <c r="R32" s="54" t="s">
        <v>44</v>
      </c>
      <c r="S32" s="69" t="s">
        <v>83</v>
      </c>
      <c r="T32" s="52" t="s">
        <v>85</v>
      </c>
      <c r="U32" s="54" t="s">
        <v>98</v>
      </c>
      <c r="V32" s="55" t="s">
        <v>100</v>
      </c>
      <c r="W32" s="52" t="s">
        <v>94</v>
      </c>
      <c r="X32" s="54" t="s">
        <v>95</v>
      </c>
      <c r="Y32" s="63" t="s">
        <v>99</v>
      </c>
    </row>
    <row r="33" spans="2:25" s="76" customFormat="1" x14ac:dyDescent="0.2">
      <c r="B33" s="72"/>
      <c r="C33" s="72"/>
      <c r="D33" s="72"/>
      <c r="E33" s="72"/>
      <c r="F33" s="73"/>
      <c r="G33" s="74"/>
      <c r="H33" s="77"/>
      <c r="I33" s="74"/>
      <c r="J33" s="74"/>
      <c r="K33" s="77"/>
      <c r="L33" s="74"/>
      <c r="M33" s="77"/>
      <c r="N33" s="74"/>
      <c r="O33" s="74"/>
      <c r="P33" s="77"/>
      <c r="Q33" s="74"/>
      <c r="R33" s="77"/>
      <c r="S33" s="75"/>
      <c r="T33" s="74"/>
      <c r="U33" s="74"/>
      <c r="V33" s="74"/>
      <c r="W33" s="74"/>
      <c r="X33" s="74"/>
      <c r="Y33" s="74"/>
    </row>
    <row r="34" spans="2:25" s="76" customFormat="1" x14ac:dyDescent="0.2">
      <c r="B34" s="78" t="s">
        <v>109</v>
      </c>
      <c r="C34" s="79"/>
      <c r="D34" s="79"/>
      <c r="E34" s="79"/>
      <c r="F34" s="80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2"/>
      <c r="T34" s="81"/>
      <c r="U34" s="81"/>
      <c r="V34" s="81"/>
      <c r="W34" s="81"/>
      <c r="X34" s="81"/>
      <c r="Y34" s="83"/>
    </row>
    <row r="35" spans="2:25" s="76" customFormat="1" ht="16" x14ac:dyDescent="0.2">
      <c r="B35" s="112" t="s">
        <v>32</v>
      </c>
      <c r="C35" s="113" t="s">
        <v>33</v>
      </c>
      <c r="D35" s="114" t="s">
        <v>49</v>
      </c>
      <c r="E35" s="114" t="s">
        <v>89</v>
      </c>
      <c r="F35" s="115" t="s">
        <v>65</v>
      </c>
      <c r="G35" s="143">
        <v>5</v>
      </c>
      <c r="H35" s="116">
        <v>499</v>
      </c>
      <c r="I35" s="117">
        <v>0.29699999999999999</v>
      </c>
      <c r="J35" s="117">
        <v>0.67299999999999993</v>
      </c>
      <c r="K35" s="118">
        <v>0.03</v>
      </c>
      <c r="L35" s="117">
        <v>0.89200000000000002</v>
      </c>
      <c r="M35" s="119">
        <v>0.19800000000000001</v>
      </c>
      <c r="N35" s="120">
        <v>0.13</v>
      </c>
      <c r="O35" s="117">
        <v>0.19</v>
      </c>
      <c r="P35" s="119">
        <v>0.15</v>
      </c>
      <c r="Q35" s="121">
        <v>48</v>
      </c>
      <c r="R35" s="116">
        <v>60</v>
      </c>
      <c r="S35" s="122">
        <v>0.15107913669064749</v>
      </c>
      <c r="T35" s="122">
        <v>4.2337132426255156E-2</v>
      </c>
      <c r="U35" s="122">
        <v>1.9010759424414228E-3</v>
      </c>
      <c r="V35" s="123">
        <v>1</v>
      </c>
      <c r="W35" s="123">
        <v>0</v>
      </c>
      <c r="X35" s="123">
        <v>1</v>
      </c>
      <c r="Y35" s="124">
        <v>2</v>
      </c>
    </row>
    <row r="36" spans="2:25" s="123" customFormat="1" ht="15" customHeight="1" x14ac:dyDescent="0.2">
      <c r="B36" s="112" t="s">
        <v>34</v>
      </c>
      <c r="C36" s="113" t="s">
        <v>35</v>
      </c>
      <c r="D36" s="114" t="s">
        <v>46</v>
      </c>
      <c r="E36" s="114" t="s">
        <v>88</v>
      </c>
      <c r="F36" s="115" t="s">
        <v>65</v>
      </c>
      <c r="G36" s="143">
        <v>4</v>
      </c>
      <c r="H36" s="116">
        <v>745</v>
      </c>
      <c r="I36" s="117">
        <v>0.24299999999999999</v>
      </c>
      <c r="J36" s="117">
        <v>0.67500000000000004</v>
      </c>
      <c r="K36" s="118">
        <v>8.2000000000000003E-2</v>
      </c>
      <c r="L36" s="117">
        <v>0.82</v>
      </c>
      <c r="M36" s="119">
        <v>0.185</v>
      </c>
      <c r="N36" s="120">
        <v>0.1</v>
      </c>
      <c r="O36" s="117">
        <v>0.19</v>
      </c>
      <c r="P36" s="119">
        <v>0.11</v>
      </c>
      <c r="Q36" s="121">
        <v>48</v>
      </c>
      <c r="R36" s="116">
        <v>60</v>
      </c>
      <c r="S36" s="122">
        <v>0.13333333333333333</v>
      </c>
      <c r="T36" s="122">
        <v>1.6049382716049387E-2</v>
      </c>
      <c r="U36" s="122">
        <v>2.0202785389614826E-3</v>
      </c>
      <c r="V36" s="123">
        <v>0</v>
      </c>
      <c r="W36" s="123">
        <v>0</v>
      </c>
      <c r="X36" s="123">
        <v>1</v>
      </c>
      <c r="Y36" s="124">
        <v>1</v>
      </c>
    </row>
    <row r="37" spans="2:25" s="76" customFormat="1" ht="16" x14ac:dyDescent="0.2">
      <c r="B37" s="112" t="s">
        <v>40</v>
      </c>
      <c r="C37" s="113" t="s">
        <v>41</v>
      </c>
      <c r="D37" s="114" t="s">
        <v>46</v>
      </c>
      <c r="E37" s="114" t="s">
        <v>88</v>
      </c>
      <c r="F37" s="115" t="s">
        <v>65</v>
      </c>
      <c r="G37" s="41">
        <v>1</v>
      </c>
      <c r="H37" s="116">
        <v>590</v>
      </c>
      <c r="I37" s="117">
        <v>0.13400000000000001</v>
      </c>
      <c r="J37" s="117">
        <v>0.81400000000000006</v>
      </c>
      <c r="K37" s="118">
        <v>5.1999999999999887E-2</v>
      </c>
      <c r="L37" s="117">
        <v>0.74900000000000011</v>
      </c>
      <c r="M37" s="119">
        <v>5.9000000000000004E-2</v>
      </c>
      <c r="N37" s="120">
        <v>0.15</v>
      </c>
      <c r="O37" s="117">
        <v>0.23</v>
      </c>
      <c r="P37" s="119">
        <v>0.2</v>
      </c>
      <c r="Q37" s="121">
        <v>53</v>
      </c>
      <c r="R37" s="116">
        <v>60</v>
      </c>
      <c r="S37" s="122">
        <v>0.20851688693098386</v>
      </c>
      <c r="T37" s="144">
        <v>1.5830529687664602E-2</v>
      </c>
      <c r="U37" s="122">
        <v>4.6990708362158601E-3</v>
      </c>
      <c r="V37" s="123">
        <v>1</v>
      </c>
      <c r="W37" s="123">
        <v>1</v>
      </c>
      <c r="X37" s="123">
        <v>1</v>
      </c>
      <c r="Y37" s="124">
        <v>3</v>
      </c>
    </row>
    <row r="38" spans="2:25" s="76" customFormat="1" ht="16" x14ac:dyDescent="0.2">
      <c r="B38" s="125" t="s">
        <v>36</v>
      </c>
      <c r="C38" s="126" t="s">
        <v>37</v>
      </c>
      <c r="D38" s="127" t="s">
        <v>50</v>
      </c>
      <c r="E38" s="127" t="s">
        <v>90</v>
      </c>
      <c r="F38" s="128" t="s">
        <v>65</v>
      </c>
      <c r="G38" s="42">
        <v>2</v>
      </c>
      <c r="H38" s="129">
        <v>430</v>
      </c>
      <c r="I38" s="130">
        <v>0.39799999999999996</v>
      </c>
      <c r="J38" s="130">
        <v>0.57200000000000006</v>
      </c>
      <c r="K38" s="131">
        <v>0.03</v>
      </c>
      <c r="L38" s="130">
        <v>0.88800000000000001</v>
      </c>
      <c r="M38" s="132">
        <v>0.32799999999999996</v>
      </c>
      <c r="N38" s="133">
        <v>0.17</v>
      </c>
      <c r="O38" s="130">
        <v>0.21</v>
      </c>
      <c r="P38" s="132">
        <v>0.15</v>
      </c>
      <c r="Q38" s="134">
        <v>48</v>
      </c>
      <c r="R38" s="129">
        <v>60</v>
      </c>
      <c r="S38" s="122">
        <v>0.15799614643545279</v>
      </c>
      <c r="T38" s="144">
        <v>1.3234241673548031E-2</v>
      </c>
      <c r="U38" s="145">
        <v>8.2687675749272219E-3</v>
      </c>
      <c r="V38" s="123">
        <v>1</v>
      </c>
      <c r="W38" s="123">
        <v>0</v>
      </c>
      <c r="X38" s="123">
        <v>1</v>
      </c>
      <c r="Y38" s="124">
        <v>2</v>
      </c>
    </row>
    <row r="39" spans="2:25" s="123" customFormat="1" ht="15" customHeight="1" x14ac:dyDescent="0.2">
      <c r="B39" s="125" t="s">
        <v>8</v>
      </c>
      <c r="C39" s="126" t="s">
        <v>9</v>
      </c>
      <c r="D39" s="127" t="s">
        <v>50</v>
      </c>
      <c r="E39" s="127" t="s">
        <v>57</v>
      </c>
      <c r="F39" s="128" t="s">
        <v>64</v>
      </c>
      <c r="G39" s="142">
        <v>3</v>
      </c>
      <c r="H39" s="129">
        <v>866</v>
      </c>
      <c r="I39" s="130">
        <v>0.58200000000000007</v>
      </c>
      <c r="J39" s="130">
        <v>0.311</v>
      </c>
      <c r="K39" s="131">
        <v>0.10699999999999989</v>
      </c>
      <c r="L39" s="130">
        <v>0.79900000000000004</v>
      </c>
      <c r="M39" s="132">
        <v>0.34499999999999997</v>
      </c>
      <c r="N39" s="133">
        <v>0.17</v>
      </c>
      <c r="O39" s="130">
        <v>0.19</v>
      </c>
      <c r="P39" s="132">
        <v>0.18</v>
      </c>
      <c r="Q39" s="134">
        <v>51</v>
      </c>
      <c r="R39" s="129">
        <v>60</v>
      </c>
      <c r="S39" s="136">
        <v>0.16866593965830606</v>
      </c>
      <c r="T39" s="136">
        <v>2.09226392351749E-2</v>
      </c>
      <c r="U39" s="136">
        <v>2.7717438497004477E-3</v>
      </c>
      <c r="V39" s="137">
        <v>1</v>
      </c>
      <c r="W39" s="137">
        <v>1</v>
      </c>
      <c r="X39" s="137">
        <v>0</v>
      </c>
      <c r="Y39" s="138">
        <v>2</v>
      </c>
    </row>
    <row r="40" spans="2:25" s="76" customFormat="1" x14ac:dyDescent="0.2">
      <c r="B40" s="72"/>
      <c r="C40" s="72"/>
      <c r="D40" s="72"/>
      <c r="E40" s="72"/>
      <c r="F40" s="73"/>
      <c r="G40" s="74"/>
      <c r="H40" s="139">
        <f>SUM(H35:H39)</f>
        <v>3130</v>
      </c>
      <c r="I40" s="140">
        <f>SUMPRODUCT(I35:I39,$H$35:$H$39)/SUM($H$35:$H$39)</f>
        <v>0.34615015974440894</v>
      </c>
      <c r="J40" s="140">
        <f t="shared" ref="J40:M40" si="0">SUMPRODUCT(J35:J39,$H$35:$H$39)/SUM($H$35:$H$39)</f>
        <v>0.5860217252396166</v>
      </c>
      <c r="K40" s="140">
        <f t="shared" si="0"/>
        <v>6.7828115015974397E-2</v>
      </c>
      <c r="L40" s="140">
        <f t="shared" si="0"/>
        <v>0.82162683706070305</v>
      </c>
      <c r="M40" s="140">
        <f t="shared" si="0"/>
        <v>0.22723546325878594</v>
      </c>
      <c r="N40" s="74"/>
      <c r="O40" s="74"/>
      <c r="P40" s="74"/>
      <c r="Q40" s="74"/>
      <c r="R40" s="74"/>
      <c r="S40" s="75"/>
      <c r="T40" s="74"/>
      <c r="U40" s="74"/>
      <c r="V40" s="74"/>
      <c r="W40" s="74"/>
      <c r="X40" s="74"/>
      <c r="Y40" s="74"/>
    </row>
    <row r="41" spans="2:25" s="76" customFormat="1" x14ac:dyDescent="0.2">
      <c r="B41" s="72"/>
      <c r="C41" s="72"/>
      <c r="D41" s="72"/>
      <c r="E41" s="72"/>
      <c r="F41" s="73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5"/>
      <c r="T41" s="74"/>
      <c r="U41" s="74"/>
      <c r="V41" s="74"/>
      <c r="W41" s="74"/>
      <c r="X41" s="74"/>
      <c r="Y41" s="74"/>
    </row>
    <row r="42" spans="2:25" s="76" customFormat="1" x14ac:dyDescent="0.2">
      <c r="B42" s="78" t="s">
        <v>103</v>
      </c>
      <c r="C42" s="79"/>
      <c r="D42" s="79"/>
      <c r="E42" s="79"/>
      <c r="F42" s="80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2"/>
      <c r="T42" s="81"/>
      <c r="U42" s="81"/>
      <c r="V42" s="81"/>
      <c r="W42" s="81"/>
      <c r="X42" s="81"/>
      <c r="Y42" s="83"/>
    </row>
    <row r="43" spans="2:25" s="76" customFormat="1" ht="16" x14ac:dyDescent="0.2">
      <c r="B43" s="112" t="s">
        <v>32</v>
      </c>
      <c r="C43" s="113" t="s">
        <v>33</v>
      </c>
      <c r="D43" s="114" t="s">
        <v>49</v>
      </c>
      <c r="E43" s="114" t="s">
        <v>89</v>
      </c>
      <c r="F43" s="115" t="s">
        <v>65</v>
      </c>
      <c r="G43" s="143">
        <v>5</v>
      </c>
      <c r="H43" s="116">
        <v>499</v>
      </c>
      <c r="I43" s="117">
        <v>0.29699999999999999</v>
      </c>
      <c r="J43" s="117">
        <v>0.67299999999999993</v>
      </c>
      <c r="K43" s="118">
        <v>0.03</v>
      </c>
      <c r="L43" s="117">
        <v>0.89200000000000002</v>
      </c>
      <c r="M43" s="119">
        <v>0.19800000000000001</v>
      </c>
      <c r="N43" s="120">
        <v>0.13</v>
      </c>
      <c r="O43" s="117">
        <v>0.19</v>
      </c>
      <c r="P43" s="119">
        <v>0.15</v>
      </c>
      <c r="Q43" s="121">
        <v>48</v>
      </c>
      <c r="R43" s="116">
        <v>60</v>
      </c>
      <c r="S43" s="122">
        <v>0.15107913669064749</v>
      </c>
      <c r="T43" s="122">
        <v>4.2337132426255156E-2</v>
      </c>
      <c r="U43" s="122">
        <v>1.9010759424414228E-3</v>
      </c>
      <c r="V43" s="123">
        <v>1</v>
      </c>
      <c r="W43" s="123">
        <v>0</v>
      </c>
      <c r="X43" s="123">
        <v>1</v>
      </c>
      <c r="Y43" s="124">
        <v>2</v>
      </c>
    </row>
    <row r="44" spans="2:25" s="123" customFormat="1" ht="15" customHeight="1" x14ac:dyDescent="0.2">
      <c r="B44" s="113" t="s">
        <v>34</v>
      </c>
      <c r="C44" s="113" t="s">
        <v>35</v>
      </c>
      <c r="D44" s="114" t="s">
        <v>46</v>
      </c>
      <c r="E44" s="114" t="s">
        <v>88</v>
      </c>
      <c r="F44" s="115" t="s">
        <v>65</v>
      </c>
      <c r="G44" s="143">
        <v>4</v>
      </c>
      <c r="H44" s="116">
        <v>745</v>
      </c>
      <c r="I44" s="117">
        <v>0.24299999999999999</v>
      </c>
      <c r="J44" s="117">
        <v>0.67500000000000004</v>
      </c>
      <c r="K44" s="118">
        <v>8.2000000000000003E-2</v>
      </c>
      <c r="L44" s="117">
        <v>0.82</v>
      </c>
      <c r="M44" s="119">
        <v>0.185</v>
      </c>
      <c r="N44" s="120">
        <v>0.1</v>
      </c>
      <c r="O44" s="117">
        <v>0.19</v>
      </c>
      <c r="P44" s="119">
        <v>0.11</v>
      </c>
      <c r="Q44" s="121">
        <v>48</v>
      </c>
      <c r="R44" s="116">
        <v>60</v>
      </c>
      <c r="S44" s="122">
        <v>0.13333333333333333</v>
      </c>
      <c r="T44" s="122">
        <v>1.6049382716049387E-2</v>
      </c>
      <c r="U44" s="122">
        <v>2.0202785389614826E-3</v>
      </c>
      <c r="V44" s="123">
        <v>0</v>
      </c>
      <c r="W44" s="123">
        <v>0</v>
      </c>
      <c r="X44" s="123">
        <v>1</v>
      </c>
      <c r="Y44" s="123">
        <v>1</v>
      </c>
    </row>
    <row r="45" spans="2:25" s="76" customFormat="1" ht="16" x14ac:dyDescent="0.2">
      <c r="B45" s="112" t="s">
        <v>40</v>
      </c>
      <c r="C45" s="113" t="s">
        <v>41</v>
      </c>
      <c r="D45" s="114" t="s">
        <v>46</v>
      </c>
      <c r="E45" s="114" t="s">
        <v>88</v>
      </c>
      <c r="F45" s="115" t="s">
        <v>65</v>
      </c>
      <c r="G45" s="41">
        <v>1</v>
      </c>
      <c r="H45" s="116">
        <v>590</v>
      </c>
      <c r="I45" s="117">
        <v>0.13400000000000001</v>
      </c>
      <c r="J45" s="117">
        <v>0.81400000000000006</v>
      </c>
      <c r="K45" s="118">
        <v>5.1999999999999887E-2</v>
      </c>
      <c r="L45" s="117">
        <v>0.74900000000000011</v>
      </c>
      <c r="M45" s="119">
        <v>5.9000000000000004E-2</v>
      </c>
      <c r="N45" s="120">
        <v>0.15</v>
      </c>
      <c r="O45" s="117">
        <v>0.23</v>
      </c>
      <c r="P45" s="119">
        <v>0.2</v>
      </c>
      <c r="Q45" s="121">
        <v>53</v>
      </c>
      <c r="R45" s="116">
        <v>60</v>
      </c>
      <c r="S45" s="122">
        <v>0.20851688693098386</v>
      </c>
      <c r="T45" s="144">
        <v>1.5830529687664602E-2</v>
      </c>
      <c r="U45" s="122">
        <v>4.6990708362158601E-3</v>
      </c>
      <c r="V45" s="123">
        <v>1</v>
      </c>
      <c r="W45" s="123">
        <v>1</v>
      </c>
      <c r="X45" s="123">
        <v>1</v>
      </c>
      <c r="Y45" s="124">
        <v>3</v>
      </c>
    </row>
    <row r="46" spans="2:25" s="76" customFormat="1" ht="16" x14ac:dyDescent="0.2">
      <c r="B46" s="125" t="s">
        <v>36</v>
      </c>
      <c r="C46" s="126" t="s">
        <v>37</v>
      </c>
      <c r="D46" s="127" t="s">
        <v>50</v>
      </c>
      <c r="E46" s="127" t="s">
        <v>90</v>
      </c>
      <c r="F46" s="128" t="s">
        <v>65</v>
      </c>
      <c r="G46" s="42">
        <v>2</v>
      </c>
      <c r="H46" s="129">
        <v>430</v>
      </c>
      <c r="I46" s="130">
        <v>0.39799999999999996</v>
      </c>
      <c r="J46" s="130">
        <v>0.57200000000000006</v>
      </c>
      <c r="K46" s="131">
        <v>0.03</v>
      </c>
      <c r="L46" s="130">
        <v>0.88800000000000001</v>
      </c>
      <c r="M46" s="132">
        <v>0.32799999999999996</v>
      </c>
      <c r="N46" s="133">
        <v>0.17</v>
      </c>
      <c r="O46" s="130">
        <v>0.21</v>
      </c>
      <c r="P46" s="132">
        <v>0.15</v>
      </c>
      <c r="Q46" s="134">
        <v>48</v>
      </c>
      <c r="R46" s="129">
        <v>60</v>
      </c>
      <c r="S46" s="122">
        <v>0.15799614643545279</v>
      </c>
      <c r="T46" s="144">
        <v>1.3234241673548031E-2</v>
      </c>
      <c r="U46" s="145">
        <v>8.2687675749272219E-3</v>
      </c>
      <c r="V46" s="123">
        <v>1</v>
      </c>
      <c r="W46" s="123">
        <v>0</v>
      </c>
      <c r="X46" s="123">
        <v>1</v>
      </c>
      <c r="Y46" s="124">
        <v>2</v>
      </c>
    </row>
    <row r="47" spans="2:25" s="3" customFormat="1" ht="15" customHeight="1" x14ac:dyDescent="0.2">
      <c r="B47" s="4" t="s">
        <v>15</v>
      </c>
      <c r="C47" s="4" t="s">
        <v>16</v>
      </c>
      <c r="D47" s="5" t="s">
        <v>49</v>
      </c>
      <c r="E47" s="5" t="s">
        <v>89</v>
      </c>
      <c r="F47" s="6" t="s">
        <v>64</v>
      </c>
      <c r="G47" s="41">
        <v>1</v>
      </c>
      <c r="H47" s="19">
        <v>758</v>
      </c>
      <c r="I47" s="11">
        <v>0.26500000000000001</v>
      </c>
      <c r="J47" s="11">
        <v>0.69099999999999995</v>
      </c>
      <c r="K47" s="21">
        <v>4.400000000000006E-2</v>
      </c>
      <c r="L47" s="11">
        <v>0.68700000000000006</v>
      </c>
      <c r="M47" s="12">
        <v>0.14099999999999999</v>
      </c>
      <c r="N47" s="13">
        <v>0.15</v>
      </c>
      <c r="O47" s="11">
        <v>0.22</v>
      </c>
      <c r="P47" s="12">
        <v>0.16</v>
      </c>
      <c r="Q47" s="10">
        <v>50</v>
      </c>
      <c r="R47" s="19">
        <v>60</v>
      </c>
      <c r="S47" s="67">
        <v>0.18931807343824511</v>
      </c>
      <c r="T47" s="67">
        <v>2.574556967507402E-2</v>
      </c>
      <c r="U47" s="67">
        <v>1.1629709736428415E-2</v>
      </c>
      <c r="V47" s="3">
        <v>1</v>
      </c>
      <c r="W47" s="3">
        <v>0</v>
      </c>
      <c r="X47" s="3">
        <v>1</v>
      </c>
      <c r="Y47" s="3">
        <v>2</v>
      </c>
    </row>
    <row r="48" spans="2:25" s="76" customFormat="1" x14ac:dyDescent="0.2">
      <c r="H48" s="139">
        <f>SUM(H43:H47)</f>
        <v>3022</v>
      </c>
      <c r="I48" s="140">
        <f>SUMPRODUCT(I43:I47,$H$43:$H$47)/SUM($H$43:$H$47)</f>
        <v>0.25820913302448711</v>
      </c>
      <c r="J48" s="140">
        <f>SUMPRODUCT(J43:J47,$H$43:$H$47)/SUM($H$43:$H$47)</f>
        <v>0.69116479152878885</v>
      </c>
      <c r="K48" s="140">
        <f>SUMPRODUCT(K43:K47,$H$43:$H$47)/SUM($H$43:$H$47)</f>
        <v>5.0626075446724018E-2</v>
      </c>
      <c r="L48" s="140">
        <f>SUMPRODUCT(L43:L47,$H$43:$H$47)/SUM($H$43:$H$47)</f>
        <v>0.79434281932495043</v>
      </c>
      <c r="M48" s="140">
        <f>SUMPRODUCT(M43:M47,$H$43:$H$47)/SUM($H$43:$H$47)</f>
        <v>0.17185804103242885</v>
      </c>
      <c r="S48" s="141"/>
      <c r="T48" s="141"/>
      <c r="U48" s="141"/>
    </row>
    <row r="50" spans="2:25" x14ac:dyDescent="0.2">
      <c r="B50" s="78" t="s">
        <v>102</v>
      </c>
      <c r="C50" s="79"/>
      <c r="D50" s="79"/>
      <c r="E50" s="79"/>
      <c r="F50" s="80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  <c r="T50" s="81"/>
      <c r="U50" s="81"/>
      <c r="V50" s="81"/>
      <c r="W50" s="81"/>
      <c r="X50" s="81"/>
      <c r="Y50" s="83"/>
    </row>
    <row r="51" spans="2:25" s="76" customFormat="1" ht="16" x14ac:dyDescent="0.2">
      <c r="B51" s="112" t="s">
        <v>32</v>
      </c>
      <c r="C51" s="113" t="s">
        <v>33</v>
      </c>
      <c r="D51" s="114" t="s">
        <v>49</v>
      </c>
      <c r="E51" s="114" t="s">
        <v>89</v>
      </c>
      <c r="F51" s="115" t="s">
        <v>65</v>
      </c>
      <c r="G51" s="143">
        <v>5</v>
      </c>
      <c r="H51" s="116">
        <v>499</v>
      </c>
      <c r="I51" s="117">
        <v>0.29699999999999999</v>
      </c>
      <c r="J51" s="117">
        <v>0.67299999999999993</v>
      </c>
      <c r="K51" s="118">
        <v>0.03</v>
      </c>
      <c r="L51" s="117">
        <v>0.89200000000000002</v>
      </c>
      <c r="M51" s="119">
        <v>0.19800000000000001</v>
      </c>
      <c r="N51" s="120">
        <v>0.13</v>
      </c>
      <c r="O51" s="117">
        <v>0.19</v>
      </c>
      <c r="P51" s="119">
        <v>0.15</v>
      </c>
      <c r="Q51" s="121">
        <v>48</v>
      </c>
      <c r="R51" s="116">
        <v>60</v>
      </c>
      <c r="S51" s="122">
        <v>0.15107913669064749</v>
      </c>
      <c r="T51" s="122">
        <v>4.2337132426255156E-2</v>
      </c>
      <c r="U51" s="122">
        <v>1.9010759424414228E-3</v>
      </c>
      <c r="V51" s="123">
        <v>1</v>
      </c>
      <c r="W51" s="123">
        <v>0</v>
      </c>
      <c r="X51" s="123">
        <v>1</v>
      </c>
      <c r="Y51" s="124">
        <v>2</v>
      </c>
    </row>
    <row r="52" spans="2:25" s="123" customFormat="1" ht="15" customHeight="1" x14ac:dyDescent="0.2">
      <c r="B52" s="113" t="s">
        <v>34</v>
      </c>
      <c r="C52" s="113" t="s">
        <v>35</v>
      </c>
      <c r="D52" s="114" t="s">
        <v>46</v>
      </c>
      <c r="E52" s="114" t="s">
        <v>88</v>
      </c>
      <c r="F52" s="115" t="s">
        <v>65</v>
      </c>
      <c r="G52" s="143">
        <v>4</v>
      </c>
      <c r="H52" s="116">
        <v>745</v>
      </c>
      <c r="I52" s="117">
        <v>0.24299999999999999</v>
      </c>
      <c r="J52" s="117">
        <v>0.67500000000000004</v>
      </c>
      <c r="K52" s="118">
        <v>8.2000000000000003E-2</v>
      </c>
      <c r="L52" s="117">
        <v>0.82</v>
      </c>
      <c r="M52" s="119">
        <v>0.185</v>
      </c>
      <c r="N52" s="120">
        <v>0.1</v>
      </c>
      <c r="O52" s="117">
        <v>0.19</v>
      </c>
      <c r="P52" s="119">
        <v>0.11</v>
      </c>
      <c r="Q52" s="121">
        <v>48</v>
      </c>
      <c r="R52" s="116">
        <v>60</v>
      </c>
      <c r="S52" s="122">
        <v>0.13333333333333333</v>
      </c>
      <c r="T52" s="122">
        <v>1.6049382716049387E-2</v>
      </c>
      <c r="U52" s="122">
        <v>2.0202785389614826E-3</v>
      </c>
      <c r="V52" s="123">
        <v>0</v>
      </c>
      <c r="W52" s="123">
        <v>0</v>
      </c>
      <c r="X52" s="123">
        <v>1</v>
      </c>
      <c r="Y52" s="123">
        <v>1</v>
      </c>
    </row>
    <row r="53" spans="2:25" s="76" customFormat="1" ht="16" x14ac:dyDescent="0.2">
      <c r="B53" s="112" t="s">
        <v>31</v>
      </c>
      <c r="C53" s="113" t="s">
        <v>0</v>
      </c>
      <c r="D53" s="114" t="s">
        <v>48</v>
      </c>
      <c r="E53" s="114" t="s">
        <v>57</v>
      </c>
      <c r="F53" s="115" t="s">
        <v>65</v>
      </c>
      <c r="G53" s="41">
        <v>2</v>
      </c>
      <c r="H53" s="116">
        <v>335</v>
      </c>
      <c r="I53" s="117">
        <v>0.68099999999999994</v>
      </c>
      <c r="J53" s="117">
        <v>0.182</v>
      </c>
      <c r="K53" s="118">
        <v>0.13700000000000004</v>
      </c>
      <c r="L53" s="117">
        <v>0.85400000000000009</v>
      </c>
      <c r="M53" s="119">
        <v>0.38799999999999996</v>
      </c>
      <c r="N53" s="120">
        <v>0.14000000000000001</v>
      </c>
      <c r="O53" s="117">
        <v>0.22</v>
      </c>
      <c r="P53" s="119">
        <v>0.22</v>
      </c>
      <c r="Q53" s="146">
        <v>55</v>
      </c>
      <c r="R53" s="116">
        <v>60</v>
      </c>
      <c r="S53" s="122">
        <v>0.19948849104859334</v>
      </c>
      <c r="T53" s="122">
        <v>-2.0088228528126223E-2</v>
      </c>
      <c r="U53" s="122">
        <v>-7.8086455282265124E-3</v>
      </c>
      <c r="V53" s="123">
        <v>0</v>
      </c>
      <c r="W53" s="123">
        <v>1</v>
      </c>
      <c r="X53" s="123">
        <v>0</v>
      </c>
      <c r="Y53" s="124">
        <v>1</v>
      </c>
    </row>
    <row r="54" spans="2:25" s="76" customFormat="1" ht="16" x14ac:dyDescent="0.2">
      <c r="B54" s="125" t="s">
        <v>29</v>
      </c>
      <c r="C54" s="126" t="s">
        <v>30</v>
      </c>
      <c r="D54" s="127" t="s">
        <v>48</v>
      </c>
      <c r="E54" s="127" t="s">
        <v>57</v>
      </c>
      <c r="F54" s="128" t="s">
        <v>65</v>
      </c>
      <c r="G54" s="42">
        <v>1</v>
      </c>
      <c r="H54" s="129">
        <v>792</v>
      </c>
      <c r="I54" s="130">
        <v>0.80900000000000005</v>
      </c>
      <c r="J54" s="130">
        <v>0.10199999999999999</v>
      </c>
      <c r="K54" s="131">
        <v>8.8999999999999913E-2</v>
      </c>
      <c r="L54" s="130">
        <v>0.81200000000000006</v>
      </c>
      <c r="M54" s="132">
        <v>0.51300000000000001</v>
      </c>
      <c r="N54" s="133">
        <v>0.16</v>
      </c>
      <c r="O54" s="130">
        <v>0.22</v>
      </c>
      <c r="P54" s="132">
        <v>0.27</v>
      </c>
      <c r="Q54" s="147">
        <v>55</v>
      </c>
      <c r="R54" s="129">
        <v>60</v>
      </c>
      <c r="S54" s="122">
        <v>0.19517795637198623</v>
      </c>
      <c r="T54" s="122">
        <v>1.2721816021109028E-2</v>
      </c>
      <c r="U54" s="135">
        <v>-5.4846284404061222E-3</v>
      </c>
      <c r="V54" s="123">
        <v>0</v>
      </c>
      <c r="W54" s="123">
        <v>1</v>
      </c>
      <c r="X54" s="123">
        <v>0</v>
      </c>
      <c r="Y54" s="124">
        <v>1</v>
      </c>
    </row>
    <row r="55" spans="2:25" s="76" customFormat="1" ht="16" x14ac:dyDescent="0.2">
      <c r="B55" s="112" t="s">
        <v>14</v>
      </c>
      <c r="C55" s="113" t="s">
        <v>1</v>
      </c>
      <c r="D55" s="114" t="s">
        <v>53</v>
      </c>
      <c r="E55" s="114" t="s">
        <v>57</v>
      </c>
      <c r="F55" s="115" t="s">
        <v>64</v>
      </c>
      <c r="G55" s="41">
        <v>1</v>
      </c>
      <c r="H55" s="116">
        <v>978</v>
      </c>
      <c r="I55" s="117">
        <v>0.88099999999999989</v>
      </c>
      <c r="J55" s="117">
        <v>4.7E-2</v>
      </c>
      <c r="K55" s="118">
        <v>7.2000000000000022E-2</v>
      </c>
      <c r="L55" s="117">
        <v>0.86099999999999999</v>
      </c>
      <c r="M55" s="119">
        <v>0.32899999999999996</v>
      </c>
      <c r="N55" s="120">
        <v>0.18</v>
      </c>
      <c r="O55" s="117">
        <v>0.26</v>
      </c>
      <c r="P55" s="119">
        <v>0.2</v>
      </c>
      <c r="Q55" s="146">
        <v>59</v>
      </c>
      <c r="R55" s="116">
        <v>60</v>
      </c>
      <c r="S55" s="122">
        <v>0.2142353770260747</v>
      </c>
      <c r="T55" s="122">
        <v>4.7803540451160642E-3</v>
      </c>
      <c r="U55" s="122">
        <v>-3.120795354298031E-3</v>
      </c>
      <c r="V55" s="123">
        <v>0</v>
      </c>
      <c r="W55" s="123">
        <v>1</v>
      </c>
      <c r="X55" s="123">
        <v>0</v>
      </c>
      <c r="Y55" s="124">
        <v>1</v>
      </c>
    </row>
    <row r="56" spans="2:25" ht="16" x14ac:dyDescent="0.2">
      <c r="B56" s="88" t="s">
        <v>21</v>
      </c>
      <c r="C56" s="89" t="s">
        <v>22</v>
      </c>
      <c r="D56" s="90" t="s">
        <v>51</v>
      </c>
      <c r="E56" s="90" t="s">
        <v>57</v>
      </c>
      <c r="F56" s="91" t="s">
        <v>64</v>
      </c>
      <c r="G56" s="92">
        <v>1</v>
      </c>
      <c r="H56" s="93">
        <v>506</v>
      </c>
      <c r="I56" s="94">
        <v>0.94499999999999995</v>
      </c>
      <c r="J56" s="94">
        <v>3.6000000000000004E-2</v>
      </c>
      <c r="K56" s="95">
        <v>1.9000000000000059E-2</v>
      </c>
      <c r="L56" s="94">
        <v>0.89700000000000002</v>
      </c>
      <c r="M56" s="96">
        <v>0.51600000000000001</v>
      </c>
      <c r="N56" s="97">
        <v>0.16</v>
      </c>
      <c r="O56" s="94">
        <v>0.2</v>
      </c>
      <c r="P56" s="96">
        <v>0.27</v>
      </c>
      <c r="Q56" s="148">
        <v>56</v>
      </c>
      <c r="R56" s="93">
        <v>60</v>
      </c>
      <c r="S56" s="99">
        <v>0.25566343042071199</v>
      </c>
      <c r="T56" s="99">
        <v>-8.7043856712420431E-3</v>
      </c>
      <c r="U56" s="99">
        <v>-9.1552242019673994E-3</v>
      </c>
      <c r="V56" s="100">
        <v>0</v>
      </c>
      <c r="W56" s="100">
        <v>1</v>
      </c>
      <c r="X56" s="100">
        <v>0</v>
      </c>
      <c r="Y56" s="101">
        <v>1</v>
      </c>
    </row>
    <row r="57" spans="2:25" x14ac:dyDescent="0.2">
      <c r="H57" s="110">
        <f>SUM(H51:H55)</f>
        <v>3349</v>
      </c>
      <c r="I57" s="111">
        <f>SUMPRODUCT(I51:I55,$H$51:$H$55)/SUM($H$51:$H$55)</f>
        <v>0.61502508211406393</v>
      </c>
      <c r="J57" s="111">
        <f>SUMPRODUCT(J51:J55,$H$51:$H$55)/SUM($H$51:$H$55)</f>
        <v>0.30648611525828606</v>
      </c>
      <c r="K57" s="111">
        <f>SUMPRODUCT(K51:K55,$H$51:$H$55)/SUM($H$51:$H$55)</f>
        <v>7.8488802627650026E-2</v>
      </c>
      <c r="L57" s="111">
        <f>SUMPRODUCT(L51:L55,$H$51:$H$55)/SUM($H$51:$H$55)</f>
        <v>0.84421021200358326</v>
      </c>
      <c r="M57" s="111">
        <f>SUMPRODUCT(M51:M55,$H$51:$H$55)/SUM($H$51:$H$55)</f>
        <v>0.32686324275903256</v>
      </c>
    </row>
    <row r="59" spans="2:25" x14ac:dyDescent="0.2">
      <c r="B59" s="78" t="s">
        <v>104</v>
      </c>
      <c r="C59" s="79"/>
      <c r="D59" s="79"/>
      <c r="E59" s="79"/>
      <c r="F59" s="80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2"/>
      <c r="T59" s="81"/>
      <c r="U59" s="81"/>
      <c r="V59" s="81"/>
      <c r="W59" s="81"/>
      <c r="X59" s="81"/>
      <c r="Y59" s="83"/>
    </row>
    <row r="60" spans="2:25" s="76" customFormat="1" ht="16" x14ac:dyDescent="0.2">
      <c r="B60" s="112" t="s">
        <v>32</v>
      </c>
      <c r="C60" s="113" t="s">
        <v>33</v>
      </c>
      <c r="D60" s="114" t="s">
        <v>49</v>
      </c>
      <c r="E60" s="114" t="s">
        <v>89</v>
      </c>
      <c r="F60" s="115" t="s">
        <v>65</v>
      </c>
      <c r="G60" s="143">
        <v>5</v>
      </c>
      <c r="H60" s="116">
        <v>499</v>
      </c>
      <c r="I60" s="117">
        <v>0.29699999999999999</v>
      </c>
      <c r="J60" s="117">
        <v>0.67299999999999993</v>
      </c>
      <c r="K60" s="118">
        <v>0.03</v>
      </c>
      <c r="L60" s="117">
        <v>0.89200000000000002</v>
      </c>
      <c r="M60" s="119">
        <v>0.19800000000000001</v>
      </c>
      <c r="N60" s="120">
        <v>0.13</v>
      </c>
      <c r="O60" s="117">
        <v>0.19</v>
      </c>
      <c r="P60" s="119">
        <v>0.15</v>
      </c>
      <c r="Q60" s="121">
        <v>48</v>
      </c>
      <c r="R60" s="116">
        <v>60</v>
      </c>
      <c r="S60" s="122">
        <v>0.15107913669064749</v>
      </c>
      <c r="T60" s="122">
        <v>4.2337132426255156E-2</v>
      </c>
      <c r="U60" s="122">
        <v>1.9010759424414228E-3</v>
      </c>
      <c r="V60" s="123">
        <v>1</v>
      </c>
      <c r="W60" s="123">
        <v>0</v>
      </c>
      <c r="X60" s="123">
        <v>1</v>
      </c>
      <c r="Y60" s="124">
        <v>2</v>
      </c>
    </row>
    <row r="61" spans="2:25" s="123" customFormat="1" ht="15" customHeight="1" x14ac:dyDescent="0.2">
      <c r="B61" s="113" t="s">
        <v>34</v>
      </c>
      <c r="C61" s="113" t="s">
        <v>35</v>
      </c>
      <c r="D61" s="114" t="s">
        <v>46</v>
      </c>
      <c r="E61" s="114" t="s">
        <v>88</v>
      </c>
      <c r="F61" s="115" t="s">
        <v>65</v>
      </c>
      <c r="G61" s="143">
        <v>4</v>
      </c>
      <c r="H61" s="116">
        <v>745</v>
      </c>
      <c r="I61" s="117">
        <v>0.24299999999999999</v>
      </c>
      <c r="J61" s="117">
        <v>0.67500000000000004</v>
      </c>
      <c r="K61" s="118">
        <v>8.2000000000000003E-2</v>
      </c>
      <c r="L61" s="117">
        <v>0.82</v>
      </c>
      <c r="M61" s="119">
        <v>0.185</v>
      </c>
      <c r="N61" s="120">
        <v>0.1</v>
      </c>
      <c r="O61" s="117">
        <v>0.19</v>
      </c>
      <c r="P61" s="119">
        <v>0.11</v>
      </c>
      <c r="Q61" s="121">
        <v>48</v>
      </c>
      <c r="R61" s="116">
        <v>60</v>
      </c>
      <c r="S61" s="122">
        <v>0.13333333333333333</v>
      </c>
      <c r="T61" s="122">
        <v>1.6049382716049387E-2</v>
      </c>
      <c r="U61" s="122">
        <v>2.0202785389614826E-3</v>
      </c>
      <c r="V61" s="123">
        <v>0</v>
      </c>
      <c r="W61" s="123">
        <v>0</v>
      </c>
      <c r="X61" s="123">
        <v>1</v>
      </c>
      <c r="Y61" s="123">
        <v>1</v>
      </c>
    </row>
    <row r="62" spans="2:25" s="76" customFormat="1" ht="16" x14ac:dyDescent="0.2">
      <c r="B62" s="112" t="s">
        <v>40</v>
      </c>
      <c r="C62" s="113" t="s">
        <v>41</v>
      </c>
      <c r="D62" s="114" t="s">
        <v>46</v>
      </c>
      <c r="E62" s="149" t="s">
        <v>88</v>
      </c>
      <c r="F62" s="115" t="s">
        <v>65</v>
      </c>
      <c r="G62" s="41">
        <v>1</v>
      </c>
      <c r="H62" s="116">
        <v>590</v>
      </c>
      <c r="I62" s="117">
        <v>0.13400000000000001</v>
      </c>
      <c r="J62" s="117">
        <v>0.81400000000000006</v>
      </c>
      <c r="K62" s="118">
        <v>5.1999999999999887E-2</v>
      </c>
      <c r="L62" s="117">
        <v>0.74900000000000011</v>
      </c>
      <c r="M62" s="119">
        <v>5.9000000000000004E-2</v>
      </c>
      <c r="N62" s="120">
        <v>0.15</v>
      </c>
      <c r="O62" s="117">
        <v>0.23</v>
      </c>
      <c r="P62" s="119">
        <v>0.2</v>
      </c>
      <c r="Q62" s="121">
        <v>53</v>
      </c>
      <c r="R62" s="116">
        <v>60</v>
      </c>
      <c r="S62" s="122">
        <v>0.20851688693098386</v>
      </c>
      <c r="T62" s="122">
        <v>1.5830529687664602E-2</v>
      </c>
      <c r="U62" s="122">
        <v>4.6990708362158601E-3</v>
      </c>
      <c r="V62" s="123">
        <v>1</v>
      </c>
      <c r="W62" s="123">
        <v>1</v>
      </c>
      <c r="X62" s="123">
        <v>1</v>
      </c>
      <c r="Y62" s="124">
        <v>3</v>
      </c>
    </row>
    <row r="63" spans="2:25" s="76" customFormat="1" ht="16" x14ac:dyDescent="0.2">
      <c r="B63" s="125" t="s">
        <v>36</v>
      </c>
      <c r="C63" s="126" t="s">
        <v>37</v>
      </c>
      <c r="D63" s="127" t="s">
        <v>50</v>
      </c>
      <c r="E63" s="150" t="s">
        <v>90</v>
      </c>
      <c r="F63" s="128" t="s">
        <v>65</v>
      </c>
      <c r="G63" s="42">
        <v>2</v>
      </c>
      <c r="H63" s="129">
        <v>430</v>
      </c>
      <c r="I63" s="130">
        <v>0.39799999999999996</v>
      </c>
      <c r="J63" s="130">
        <v>0.57200000000000006</v>
      </c>
      <c r="K63" s="131">
        <v>0.03</v>
      </c>
      <c r="L63" s="130">
        <v>0.88800000000000001</v>
      </c>
      <c r="M63" s="132">
        <v>0.32799999999999996</v>
      </c>
      <c r="N63" s="133">
        <v>0.17</v>
      </c>
      <c r="O63" s="130">
        <v>0.21</v>
      </c>
      <c r="P63" s="132">
        <v>0.15</v>
      </c>
      <c r="Q63" s="134">
        <v>48</v>
      </c>
      <c r="R63" s="129">
        <v>60</v>
      </c>
      <c r="S63" s="122">
        <v>0.15799614643545279</v>
      </c>
      <c r="T63" s="122">
        <v>1.3234241673548031E-2</v>
      </c>
      <c r="U63" s="135">
        <v>8.2687675749272219E-3</v>
      </c>
      <c r="V63" s="123">
        <v>1</v>
      </c>
      <c r="W63" s="123">
        <v>0</v>
      </c>
      <c r="X63" s="123">
        <v>1</v>
      </c>
      <c r="Y63" s="124">
        <v>2</v>
      </c>
    </row>
    <row r="64" spans="2:25" s="76" customFormat="1" ht="16" x14ac:dyDescent="0.2">
      <c r="B64" s="112" t="s">
        <v>12</v>
      </c>
      <c r="C64" s="113" t="s">
        <v>13</v>
      </c>
      <c r="D64" s="114" t="s">
        <v>50</v>
      </c>
      <c r="E64" s="149" t="s">
        <v>90</v>
      </c>
      <c r="F64" s="115" t="s">
        <v>64</v>
      </c>
      <c r="G64" s="41">
        <v>1</v>
      </c>
      <c r="H64" s="116">
        <v>736</v>
      </c>
      <c r="I64" s="117">
        <v>0.46600000000000003</v>
      </c>
      <c r="J64" s="117">
        <v>0.49700000000000005</v>
      </c>
      <c r="K64" s="118">
        <v>3.6999999999999887E-2</v>
      </c>
      <c r="L64" s="117">
        <v>0.88900000000000001</v>
      </c>
      <c r="M64" s="119">
        <v>0.193</v>
      </c>
      <c r="N64" s="120">
        <v>0.15</v>
      </c>
      <c r="O64" s="117">
        <v>0.21</v>
      </c>
      <c r="P64" s="119">
        <v>0.16</v>
      </c>
      <c r="Q64" s="121">
        <v>52</v>
      </c>
      <c r="R64" s="116">
        <v>60</v>
      </c>
      <c r="S64" s="122">
        <v>0.1737789203084833</v>
      </c>
      <c r="T64" s="122">
        <v>3.460366257652453E-2</v>
      </c>
      <c r="U64" s="122">
        <v>1.1733506880467565E-2</v>
      </c>
      <c r="V64" s="123">
        <v>1</v>
      </c>
      <c r="W64" s="123">
        <v>1</v>
      </c>
      <c r="X64" s="123">
        <v>1</v>
      </c>
      <c r="Y64" s="124">
        <v>3</v>
      </c>
    </row>
    <row r="65" spans="2:25" ht="16" x14ac:dyDescent="0.2">
      <c r="B65" s="88" t="s">
        <v>2</v>
      </c>
      <c r="C65" s="89" t="s">
        <v>3</v>
      </c>
      <c r="D65" s="90" t="s">
        <v>46</v>
      </c>
      <c r="E65" s="151" t="s">
        <v>88</v>
      </c>
      <c r="F65" s="91" t="s">
        <v>63</v>
      </c>
      <c r="G65" s="92">
        <v>1</v>
      </c>
      <c r="H65" s="93">
        <v>1166</v>
      </c>
      <c r="I65" s="94">
        <v>0.32799999999999996</v>
      </c>
      <c r="J65" s="94">
        <v>0.59</v>
      </c>
      <c r="K65" s="95">
        <v>8.2000000000000031E-2</v>
      </c>
      <c r="L65" s="94">
        <v>0.67200000000000004</v>
      </c>
      <c r="M65" s="96">
        <v>6.4000000000000001E-2</v>
      </c>
      <c r="N65" s="97">
        <v>0.31</v>
      </c>
      <c r="O65" s="94">
        <v>0.18</v>
      </c>
      <c r="P65" s="96">
        <v>0.09</v>
      </c>
      <c r="Q65" s="98">
        <v>56</v>
      </c>
      <c r="R65" s="93">
        <v>60</v>
      </c>
      <c r="S65" s="99">
        <v>0.21902377972465581</v>
      </c>
      <c r="T65" s="99">
        <v>2.4993928978387148E-2</v>
      </c>
      <c r="U65" s="99">
        <v>2.9628981388922691E-2</v>
      </c>
      <c r="V65" s="100">
        <v>1</v>
      </c>
      <c r="W65" s="100">
        <v>1</v>
      </c>
      <c r="X65" s="100">
        <v>1</v>
      </c>
      <c r="Y65" s="101">
        <v>3</v>
      </c>
    </row>
    <row r="66" spans="2:25" x14ac:dyDescent="0.2">
      <c r="H66" s="110">
        <f>SUM(H60:H64)</f>
        <v>3000</v>
      </c>
      <c r="I66" s="111">
        <f>SUMPRODUCT(I60:I64,$H$60:$H$64)/SUM($H$60:$H$64)</f>
        <v>0.30747133333333332</v>
      </c>
      <c r="J66" s="111">
        <f>SUMPRODUCT(J60:J64,$H$60:$H$64)/SUM($H$60:$H$64)</f>
        <v>0.64357133333333327</v>
      </c>
      <c r="K66" s="111">
        <f>SUMPRODUCT(K60:K64,$H$60:$H$64)/SUM($H$60:$H$64)</f>
        <v>4.895733333333329E-2</v>
      </c>
      <c r="L66" s="111">
        <f>SUMPRODUCT(L60:L64,$H$60:$H$64)/SUM($H$60:$H$64)</f>
        <v>0.84468733333333346</v>
      </c>
      <c r="M66" s="111">
        <f>SUMPRODUCT(M60:M64,$H$60:$H$64)/SUM($H$60:$H$64)</f>
        <v>0.18484166666666665</v>
      </c>
    </row>
    <row r="68" spans="2:25" x14ac:dyDescent="0.2">
      <c r="B68" s="78" t="s">
        <v>105</v>
      </c>
      <c r="C68" s="79"/>
      <c r="D68" s="79"/>
      <c r="E68" s="79"/>
      <c r="F68" s="80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2"/>
      <c r="T68" s="81"/>
      <c r="U68" s="81"/>
      <c r="V68" s="81"/>
      <c r="W68" s="81"/>
      <c r="X68" s="81"/>
      <c r="Y68" s="83"/>
    </row>
    <row r="69" spans="2:25" s="76" customFormat="1" ht="16" x14ac:dyDescent="0.2">
      <c r="B69" s="112" t="s">
        <v>32</v>
      </c>
      <c r="C69" s="113" t="s">
        <v>33</v>
      </c>
      <c r="D69" s="114" t="s">
        <v>49</v>
      </c>
      <c r="E69" s="114" t="s">
        <v>89</v>
      </c>
      <c r="F69" s="115" t="s">
        <v>65</v>
      </c>
      <c r="G69" s="143">
        <v>5</v>
      </c>
      <c r="H69" s="116">
        <v>499</v>
      </c>
      <c r="I69" s="117">
        <v>0.29699999999999999</v>
      </c>
      <c r="J69" s="117">
        <v>0.67299999999999993</v>
      </c>
      <c r="K69" s="118">
        <v>0.03</v>
      </c>
      <c r="L69" s="117">
        <v>0.89200000000000002</v>
      </c>
      <c r="M69" s="119">
        <v>0.19800000000000001</v>
      </c>
      <c r="N69" s="120">
        <v>0.13</v>
      </c>
      <c r="O69" s="117">
        <v>0.19</v>
      </c>
      <c r="P69" s="119">
        <v>0.15</v>
      </c>
      <c r="Q69" s="121">
        <v>48</v>
      </c>
      <c r="R69" s="116">
        <v>60</v>
      </c>
      <c r="S69" s="122">
        <v>0.15107913669064749</v>
      </c>
      <c r="T69" s="122">
        <v>4.2337132426255156E-2</v>
      </c>
      <c r="U69" s="122">
        <v>1.9010759424414228E-3</v>
      </c>
      <c r="V69" s="123">
        <v>1</v>
      </c>
      <c r="W69" s="123">
        <v>0</v>
      </c>
      <c r="X69" s="123">
        <v>1</v>
      </c>
      <c r="Y69" s="124">
        <v>2</v>
      </c>
    </row>
    <row r="70" spans="2:25" s="123" customFormat="1" ht="15" customHeight="1" x14ac:dyDescent="0.2">
      <c r="B70" s="113" t="s">
        <v>34</v>
      </c>
      <c r="C70" s="113" t="s">
        <v>35</v>
      </c>
      <c r="D70" s="114" t="s">
        <v>46</v>
      </c>
      <c r="E70" s="114" t="s">
        <v>88</v>
      </c>
      <c r="F70" s="115" t="s">
        <v>65</v>
      </c>
      <c r="G70" s="143">
        <v>4</v>
      </c>
      <c r="H70" s="116">
        <v>745</v>
      </c>
      <c r="I70" s="117">
        <v>0.24299999999999999</v>
      </c>
      <c r="J70" s="117">
        <v>0.67500000000000004</v>
      </c>
      <c r="K70" s="118">
        <v>8.2000000000000003E-2</v>
      </c>
      <c r="L70" s="117">
        <v>0.82</v>
      </c>
      <c r="M70" s="119">
        <v>0.185</v>
      </c>
      <c r="N70" s="120">
        <v>0.1</v>
      </c>
      <c r="O70" s="117">
        <v>0.19</v>
      </c>
      <c r="P70" s="119">
        <v>0.11</v>
      </c>
      <c r="Q70" s="121">
        <v>48</v>
      </c>
      <c r="R70" s="116">
        <v>60</v>
      </c>
      <c r="S70" s="122">
        <v>0.13333333333333333</v>
      </c>
      <c r="T70" s="122">
        <v>1.6049382716049387E-2</v>
      </c>
      <c r="U70" s="122">
        <v>2.0202785389614826E-3</v>
      </c>
      <c r="V70" s="123">
        <v>0</v>
      </c>
      <c r="W70" s="123">
        <v>0</v>
      </c>
      <c r="X70" s="123">
        <v>1</v>
      </c>
      <c r="Y70" s="123">
        <v>1</v>
      </c>
    </row>
    <row r="71" spans="2:25" s="76" customFormat="1" ht="16" x14ac:dyDescent="0.2">
      <c r="B71" s="112" t="s">
        <v>40</v>
      </c>
      <c r="C71" s="113" t="s">
        <v>41</v>
      </c>
      <c r="D71" s="114" t="s">
        <v>46</v>
      </c>
      <c r="E71" s="149" t="s">
        <v>88</v>
      </c>
      <c r="F71" s="115" t="s">
        <v>65</v>
      </c>
      <c r="G71" s="41">
        <v>1</v>
      </c>
      <c r="H71" s="116">
        <v>590</v>
      </c>
      <c r="I71" s="117">
        <v>0.13400000000000001</v>
      </c>
      <c r="J71" s="117">
        <v>0.81400000000000006</v>
      </c>
      <c r="K71" s="118">
        <v>5.1999999999999887E-2</v>
      </c>
      <c r="L71" s="117">
        <v>0.74900000000000011</v>
      </c>
      <c r="M71" s="119">
        <v>5.9000000000000004E-2</v>
      </c>
      <c r="N71" s="120">
        <v>0.15</v>
      </c>
      <c r="O71" s="117">
        <v>0.23</v>
      </c>
      <c r="P71" s="119">
        <v>0.2</v>
      </c>
      <c r="Q71" s="146">
        <v>53</v>
      </c>
      <c r="R71" s="116">
        <v>60</v>
      </c>
      <c r="S71" s="122">
        <v>0.20851688693098386</v>
      </c>
      <c r="T71" s="144">
        <v>1.5830529687664602E-2</v>
      </c>
      <c r="U71" s="122">
        <v>4.6990708362158601E-3</v>
      </c>
      <c r="V71" s="123">
        <v>1</v>
      </c>
      <c r="W71" s="123">
        <v>1</v>
      </c>
      <c r="X71" s="123">
        <v>1</v>
      </c>
      <c r="Y71" s="124">
        <v>3</v>
      </c>
    </row>
    <row r="72" spans="2:25" s="76" customFormat="1" ht="16" x14ac:dyDescent="0.2">
      <c r="B72" s="125" t="s">
        <v>36</v>
      </c>
      <c r="C72" s="126" t="s">
        <v>37</v>
      </c>
      <c r="D72" s="127" t="s">
        <v>50</v>
      </c>
      <c r="E72" s="150" t="s">
        <v>90</v>
      </c>
      <c r="F72" s="128" t="s">
        <v>65</v>
      </c>
      <c r="G72" s="42">
        <v>2</v>
      </c>
      <c r="H72" s="129">
        <v>430</v>
      </c>
      <c r="I72" s="130">
        <v>0.39799999999999996</v>
      </c>
      <c r="J72" s="130">
        <v>0.57200000000000006</v>
      </c>
      <c r="K72" s="131">
        <v>0.03</v>
      </c>
      <c r="L72" s="130">
        <v>0.88800000000000001</v>
      </c>
      <c r="M72" s="132">
        <v>0.32799999999999996</v>
      </c>
      <c r="N72" s="133">
        <v>0.17</v>
      </c>
      <c r="O72" s="130">
        <v>0.21</v>
      </c>
      <c r="P72" s="132">
        <v>0.15</v>
      </c>
      <c r="Q72" s="134">
        <v>48</v>
      </c>
      <c r="R72" s="129">
        <v>60</v>
      </c>
      <c r="S72" s="122">
        <v>0.15799614643545279</v>
      </c>
      <c r="T72" s="122">
        <v>1.3234241673548031E-2</v>
      </c>
      <c r="U72" s="145">
        <v>8.2687675749272219E-3</v>
      </c>
      <c r="V72" s="123">
        <v>1</v>
      </c>
      <c r="W72" s="123">
        <v>0</v>
      </c>
      <c r="X72" s="123">
        <v>1</v>
      </c>
      <c r="Y72" s="124">
        <v>2</v>
      </c>
    </row>
    <row r="73" spans="2:25" s="76" customFormat="1" ht="16" x14ac:dyDescent="0.2">
      <c r="B73" s="112" t="s">
        <v>12</v>
      </c>
      <c r="C73" s="113" t="s">
        <v>13</v>
      </c>
      <c r="D73" s="114" t="s">
        <v>50</v>
      </c>
      <c r="E73" s="149" t="s">
        <v>90</v>
      </c>
      <c r="F73" s="115" t="s">
        <v>64</v>
      </c>
      <c r="G73" s="41">
        <v>1</v>
      </c>
      <c r="H73" s="116">
        <v>736</v>
      </c>
      <c r="I73" s="117">
        <v>0.46600000000000003</v>
      </c>
      <c r="J73" s="117">
        <v>0.49700000000000005</v>
      </c>
      <c r="K73" s="118">
        <v>3.6999999999999887E-2</v>
      </c>
      <c r="L73" s="117">
        <v>0.88900000000000001</v>
      </c>
      <c r="M73" s="119">
        <v>0.193</v>
      </c>
      <c r="N73" s="120">
        <v>0.15</v>
      </c>
      <c r="O73" s="117">
        <v>0.21</v>
      </c>
      <c r="P73" s="119">
        <v>0.16</v>
      </c>
      <c r="Q73" s="146">
        <v>52</v>
      </c>
      <c r="R73" s="116">
        <v>60</v>
      </c>
      <c r="S73" s="122">
        <v>0.1737789203084833</v>
      </c>
      <c r="T73" s="144">
        <v>3.460366257652453E-2</v>
      </c>
      <c r="U73" s="144">
        <v>1.1733506880467565E-2</v>
      </c>
      <c r="V73" s="123">
        <v>1</v>
      </c>
      <c r="W73" s="123">
        <v>1</v>
      </c>
      <c r="X73" s="123">
        <v>1</v>
      </c>
      <c r="Y73" s="124">
        <v>3</v>
      </c>
    </row>
    <row r="74" spans="2:25" ht="16" x14ac:dyDescent="0.2">
      <c r="B74" s="88" t="s">
        <v>2</v>
      </c>
      <c r="C74" s="89" t="s">
        <v>3</v>
      </c>
      <c r="D74" s="90" t="s">
        <v>46</v>
      </c>
      <c r="E74" s="151" t="s">
        <v>88</v>
      </c>
      <c r="F74" s="91" t="s">
        <v>63</v>
      </c>
      <c r="G74" s="92">
        <v>1</v>
      </c>
      <c r="H74" s="93">
        <v>1166</v>
      </c>
      <c r="I74" s="94">
        <v>0.32799999999999996</v>
      </c>
      <c r="J74" s="94">
        <v>0.59</v>
      </c>
      <c r="K74" s="95">
        <v>8.2000000000000031E-2</v>
      </c>
      <c r="L74" s="94">
        <v>0.67200000000000004</v>
      </c>
      <c r="M74" s="96">
        <v>6.4000000000000001E-2</v>
      </c>
      <c r="N74" s="97">
        <v>0.31</v>
      </c>
      <c r="O74" s="94">
        <v>0.18</v>
      </c>
      <c r="P74" s="96">
        <v>0.09</v>
      </c>
      <c r="Q74" s="148">
        <v>56</v>
      </c>
      <c r="R74" s="93">
        <v>60</v>
      </c>
      <c r="S74" s="99">
        <v>0.21902377972465581</v>
      </c>
      <c r="T74" s="152">
        <v>2.4993928978387148E-2</v>
      </c>
      <c r="U74" s="152">
        <v>2.9628981388922691E-2</v>
      </c>
      <c r="V74" s="100">
        <v>1</v>
      </c>
      <c r="W74" s="100">
        <v>1</v>
      </c>
      <c r="X74" s="100">
        <v>1</v>
      </c>
      <c r="Y74" s="101">
        <v>3</v>
      </c>
    </row>
    <row r="75" spans="2:25" x14ac:dyDescent="0.2">
      <c r="H75" s="110">
        <f>SUM(H69:H73)</f>
        <v>3000</v>
      </c>
      <c r="I75" s="111">
        <f>SUMPRODUCT(I69:I73,$H$69:$H$73)/SUM($H$69:$H$73)</f>
        <v>0.30747133333333332</v>
      </c>
      <c r="J75" s="111">
        <f>SUMPRODUCT(J69:J73,$H$69:$H$73)/SUM($H$69:$H$73)</f>
        <v>0.64357133333333327</v>
      </c>
      <c r="K75" s="111">
        <f>SUMPRODUCT(K69:K73,$H$69:$H$73)/SUM($H$69:$H$73)</f>
        <v>4.895733333333329E-2</v>
      </c>
      <c r="L75" s="111">
        <f>SUMPRODUCT(L69:L73,$H$69:$H$73)/SUM($H$69:$H$73)</f>
        <v>0.84468733333333346</v>
      </c>
      <c r="M75" s="111">
        <f>SUMPRODUCT(M69:M73,$H$69:$H$73)/SUM($H$69:$H$73)</f>
        <v>0.18484166666666665</v>
      </c>
    </row>
    <row r="77" spans="2:25" x14ac:dyDescent="0.2">
      <c r="B77" s="78" t="s">
        <v>106</v>
      </c>
      <c r="C77" s="79"/>
      <c r="D77" s="79"/>
      <c r="E77" s="79"/>
      <c r="F77" s="80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2"/>
      <c r="T77" s="81"/>
      <c r="U77" s="81"/>
      <c r="V77" s="81"/>
      <c r="W77" s="81"/>
      <c r="X77" s="81"/>
      <c r="Y77" s="83"/>
    </row>
    <row r="78" spans="2:25" s="76" customFormat="1" ht="16" x14ac:dyDescent="0.2">
      <c r="B78" s="112" t="s">
        <v>32</v>
      </c>
      <c r="C78" s="113" t="s">
        <v>33</v>
      </c>
      <c r="D78" s="114" t="s">
        <v>49</v>
      </c>
      <c r="E78" s="114" t="s">
        <v>89</v>
      </c>
      <c r="F78" s="115" t="s">
        <v>65</v>
      </c>
      <c r="G78" s="143">
        <v>5</v>
      </c>
      <c r="H78" s="116">
        <v>499</v>
      </c>
      <c r="I78" s="117">
        <v>0.29699999999999999</v>
      </c>
      <c r="J78" s="117">
        <v>0.67299999999999993</v>
      </c>
      <c r="K78" s="118">
        <v>0.03</v>
      </c>
      <c r="L78" s="117">
        <v>0.89200000000000002</v>
      </c>
      <c r="M78" s="119">
        <v>0.19800000000000001</v>
      </c>
      <c r="N78" s="120">
        <v>0.13</v>
      </c>
      <c r="O78" s="117">
        <v>0.19</v>
      </c>
      <c r="P78" s="119">
        <v>0.15</v>
      </c>
      <c r="Q78" s="121">
        <v>48</v>
      </c>
      <c r="R78" s="116">
        <v>60</v>
      </c>
      <c r="S78" s="122">
        <v>0.15107913669064749</v>
      </c>
      <c r="T78" s="122">
        <v>4.2337132426255156E-2</v>
      </c>
      <c r="U78" s="122">
        <v>1.9010759424414228E-3</v>
      </c>
      <c r="V78" s="123">
        <v>1</v>
      </c>
      <c r="W78" s="123">
        <v>0</v>
      </c>
      <c r="X78" s="123">
        <v>1</v>
      </c>
      <c r="Y78" s="124">
        <v>2</v>
      </c>
    </row>
    <row r="79" spans="2:25" s="123" customFormat="1" ht="15" customHeight="1" x14ac:dyDescent="0.2">
      <c r="B79" s="112" t="s">
        <v>34</v>
      </c>
      <c r="C79" s="113" t="s">
        <v>35</v>
      </c>
      <c r="D79" s="114" t="s">
        <v>46</v>
      </c>
      <c r="E79" s="114" t="s">
        <v>88</v>
      </c>
      <c r="F79" s="115" t="s">
        <v>65</v>
      </c>
      <c r="G79" s="143">
        <v>4</v>
      </c>
      <c r="H79" s="116">
        <v>745</v>
      </c>
      <c r="I79" s="117">
        <v>0.24299999999999999</v>
      </c>
      <c r="J79" s="117">
        <v>0.67500000000000004</v>
      </c>
      <c r="K79" s="118">
        <v>8.2000000000000003E-2</v>
      </c>
      <c r="L79" s="117">
        <v>0.82</v>
      </c>
      <c r="M79" s="119">
        <v>0.185</v>
      </c>
      <c r="N79" s="120">
        <v>0.1</v>
      </c>
      <c r="O79" s="117">
        <v>0.19</v>
      </c>
      <c r="P79" s="119">
        <v>0.11</v>
      </c>
      <c r="Q79" s="121">
        <v>48</v>
      </c>
      <c r="R79" s="116">
        <v>60</v>
      </c>
      <c r="S79" s="122">
        <v>0.13333333333333333</v>
      </c>
      <c r="T79" s="122">
        <v>1.6049382716049387E-2</v>
      </c>
      <c r="U79" s="122">
        <v>2.0202785389614826E-3</v>
      </c>
      <c r="V79" s="123">
        <v>0</v>
      </c>
      <c r="W79" s="123">
        <v>0</v>
      </c>
      <c r="X79" s="123">
        <v>1</v>
      </c>
      <c r="Y79" s="124">
        <v>1</v>
      </c>
    </row>
    <row r="80" spans="2:25" s="76" customFormat="1" ht="16" x14ac:dyDescent="0.2">
      <c r="B80" s="112" t="s">
        <v>40</v>
      </c>
      <c r="C80" s="113" t="s">
        <v>41</v>
      </c>
      <c r="D80" s="114" t="s">
        <v>46</v>
      </c>
      <c r="E80" s="149" t="s">
        <v>88</v>
      </c>
      <c r="F80" s="115" t="s">
        <v>65</v>
      </c>
      <c r="G80" s="41">
        <v>1</v>
      </c>
      <c r="H80" s="116">
        <v>590</v>
      </c>
      <c r="I80" s="117">
        <v>0.13400000000000001</v>
      </c>
      <c r="J80" s="117">
        <v>0.81400000000000006</v>
      </c>
      <c r="K80" s="118">
        <v>5.1999999999999887E-2</v>
      </c>
      <c r="L80" s="117">
        <v>0.74900000000000011</v>
      </c>
      <c r="M80" s="119">
        <v>5.9000000000000004E-2</v>
      </c>
      <c r="N80" s="120">
        <v>0.15</v>
      </c>
      <c r="O80" s="117">
        <v>0.23</v>
      </c>
      <c r="P80" s="119">
        <v>0.2</v>
      </c>
      <c r="Q80" s="146">
        <v>53</v>
      </c>
      <c r="R80" s="116">
        <v>60</v>
      </c>
      <c r="S80" s="122">
        <v>0.20851688693098386</v>
      </c>
      <c r="T80" s="144">
        <v>1.5830529687664602E-2</v>
      </c>
      <c r="U80" s="122">
        <v>4.6990708362158601E-3</v>
      </c>
      <c r="V80" s="123">
        <v>1</v>
      </c>
      <c r="W80" s="123">
        <v>1</v>
      </c>
      <c r="X80" s="123">
        <v>1</v>
      </c>
      <c r="Y80" s="124">
        <v>3</v>
      </c>
    </row>
    <row r="81" spans="2:25" s="123" customFormat="1" ht="15" customHeight="1" x14ac:dyDescent="0.2">
      <c r="B81" s="125" t="s">
        <v>29</v>
      </c>
      <c r="C81" s="126" t="s">
        <v>30</v>
      </c>
      <c r="D81" s="127" t="s">
        <v>48</v>
      </c>
      <c r="E81" s="127" t="s">
        <v>57</v>
      </c>
      <c r="F81" s="128" t="s">
        <v>65</v>
      </c>
      <c r="G81" s="42">
        <v>1</v>
      </c>
      <c r="H81" s="129">
        <v>792</v>
      </c>
      <c r="I81" s="153">
        <v>0.80900000000000005</v>
      </c>
      <c r="J81" s="130">
        <v>0.10199999999999999</v>
      </c>
      <c r="K81" s="131">
        <v>8.8999999999999913E-2</v>
      </c>
      <c r="L81" s="130">
        <v>0.81200000000000006</v>
      </c>
      <c r="M81" s="132">
        <v>0.51300000000000001</v>
      </c>
      <c r="N81" s="133">
        <v>0.16</v>
      </c>
      <c r="O81" s="130">
        <v>0.22</v>
      </c>
      <c r="P81" s="132">
        <v>0.27</v>
      </c>
      <c r="Q81" s="147">
        <v>55</v>
      </c>
      <c r="R81" s="129">
        <v>60</v>
      </c>
      <c r="S81" s="136">
        <v>0.19517795637198623</v>
      </c>
      <c r="T81" s="136">
        <v>1.2721816021109028E-2</v>
      </c>
      <c r="U81" s="136">
        <v>-5.4846284404061222E-3</v>
      </c>
      <c r="V81" s="137">
        <v>0</v>
      </c>
      <c r="W81" s="137">
        <v>1</v>
      </c>
      <c r="X81" s="137">
        <v>0</v>
      </c>
      <c r="Y81" s="138">
        <v>1</v>
      </c>
    </row>
    <row r="82" spans="2:25" s="76" customFormat="1" ht="16" x14ac:dyDescent="0.2">
      <c r="B82" s="112" t="s">
        <v>12</v>
      </c>
      <c r="C82" s="113" t="s">
        <v>13</v>
      </c>
      <c r="D82" s="114" t="s">
        <v>50</v>
      </c>
      <c r="E82" s="149" t="s">
        <v>90</v>
      </c>
      <c r="F82" s="115" t="s">
        <v>64</v>
      </c>
      <c r="G82" s="41">
        <v>1</v>
      </c>
      <c r="H82" s="116">
        <v>736</v>
      </c>
      <c r="I82" s="117">
        <v>0.46600000000000003</v>
      </c>
      <c r="J82" s="117">
        <v>0.49700000000000005</v>
      </c>
      <c r="K82" s="118">
        <v>3.6999999999999887E-2</v>
      </c>
      <c r="L82" s="117">
        <v>0.88900000000000001</v>
      </c>
      <c r="M82" s="119">
        <v>0.193</v>
      </c>
      <c r="N82" s="120">
        <v>0.15</v>
      </c>
      <c r="O82" s="117">
        <v>0.21</v>
      </c>
      <c r="P82" s="119">
        <v>0.16</v>
      </c>
      <c r="Q82" s="146">
        <v>52</v>
      </c>
      <c r="R82" s="116">
        <v>60</v>
      </c>
      <c r="S82" s="122">
        <v>0.1737789203084833</v>
      </c>
      <c r="T82" s="144">
        <v>3.460366257652453E-2</v>
      </c>
      <c r="U82" s="144">
        <v>1.1733506880467565E-2</v>
      </c>
      <c r="V82" s="123">
        <v>1</v>
      </c>
      <c r="W82" s="123">
        <v>1</v>
      </c>
      <c r="X82" s="123">
        <v>1</v>
      </c>
      <c r="Y82" s="124">
        <v>3</v>
      </c>
    </row>
    <row r="83" spans="2:25" ht="16" x14ac:dyDescent="0.2">
      <c r="B83" s="88" t="s">
        <v>2</v>
      </c>
      <c r="C83" s="89" t="s">
        <v>3</v>
      </c>
      <c r="D83" s="90" t="s">
        <v>46</v>
      </c>
      <c r="E83" s="151" t="s">
        <v>88</v>
      </c>
      <c r="F83" s="91" t="s">
        <v>63</v>
      </c>
      <c r="G83" s="92">
        <v>1</v>
      </c>
      <c r="H83" s="93">
        <v>1166</v>
      </c>
      <c r="I83" s="94">
        <v>0.32799999999999996</v>
      </c>
      <c r="J83" s="94">
        <v>0.59</v>
      </c>
      <c r="K83" s="95">
        <v>8.2000000000000031E-2</v>
      </c>
      <c r="L83" s="94">
        <v>0.67200000000000004</v>
      </c>
      <c r="M83" s="96">
        <v>6.4000000000000001E-2</v>
      </c>
      <c r="N83" s="97">
        <v>0.31</v>
      </c>
      <c r="O83" s="94">
        <v>0.18</v>
      </c>
      <c r="P83" s="96">
        <v>0.09</v>
      </c>
      <c r="Q83" s="148">
        <v>56</v>
      </c>
      <c r="R83" s="93">
        <v>60</v>
      </c>
      <c r="S83" s="99">
        <v>0.21902377972465581</v>
      </c>
      <c r="T83" s="152">
        <v>2.4993928978387148E-2</v>
      </c>
      <c r="U83" s="152">
        <v>2.9628981388922691E-2</v>
      </c>
      <c r="V83" s="100">
        <v>1</v>
      </c>
      <c r="W83" s="100">
        <v>1</v>
      </c>
      <c r="X83" s="100">
        <v>1</v>
      </c>
      <c r="Y83" s="101">
        <v>3</v>
      </c>
    </row>
    <row r="84" spans="2:25" x14ac:dyDescent="0.2">
      <c r="H84" s="110">
        <f>SUM(H78:H82)</f>
        <v>3362</v>
      </c>
      <c r="I84" s="111">
        <f>SUMPRODUCT(I78:I82,$I$78:$I$82)/SUM($I$78:$I$82)</f>
        <v>0.53199127757824527</v>
      </c>
      <c r="J84" s="111">
        <f>SUMPRODUCT(J78:J82,$I$78:$I$82)/SUM($I$78:$I$82)</f>
        <v>0.40384915341200611</v>
      </c>
      <c r="K84" s="111">
        <f>SUMPRODUCT(K78:K82,$I$78:$I$82)/SUM($I$78:$I$82)</f>
        <v>6.4159569009748521E-2</v>
      </c>
      <c r="L84" s="111">
        <f>SUMPRODUCT(L78:L82,$I$78:$I$82)/SUM($I$78:$I$82)</f>
        <v>0.83926731657260145</v>
      </c>
      <c r="M84" s="111">
        <f>SUMPRODUCT(M78:M82,$I$78:$I$82)/SUM($I$78:$I$82)</f>
        <v>0.31637865572088247</v>
      </c>
    </row>
    <row r="85" spans="2:25" x14ac:dyDescent="0.2">
      <c r="B85" s="84"/>
      <c r="C85" s="85" t="s">
        <v>107</v>
      </c>
    </row>
    <row r="86" spans="2:25" x14ac:dyDescent="0.2">
      <c r="B86" s="87"/>
      <c r="C86" s="86" t="s">
        <v>110</v>
      </c>
    </row>
  </sheetData>
  <autoFilter ref="B4:Y27" xr:uid="{00000000-0009-0000-0000-000000000000}"/>
  <mergeCells count="12">
    <mergeCell ref="C31:G31"/>
    <mergeCell ref="H31:M31"/>
    <mergeCell ref="N31:P31"/>
    <mergeCell ref="Q31:R31"/>
    <mergeCell ref="V3:Y3"/>
    <mergeCell ref="V31:Y31"/>
    <mergeCell ref="N2:P2"/>
    <mergeCell ref="Q2:R2"/>
    <mergeCell ref="C3:G3"/>
    <mergeCell ref="H3:M3"/>
    <mergeCell ref="N3:P3"/>
    <mergeCell ref="Q3:R3"/>
  </mergeCells>
  <conditionalFormatting sqref="G5:G25">
    <cfRule type="colorScale" priority="350">
      <colorScale>
        <cfvo type="min"/>
        <cfvo type="max"/>
        <color rgb="FFFCFCFF"/>
        <color rgb="FFF8696B"/>
      </colorScale>
    </cfRule>
  </conditionalFormatting>
  <conditionalFormatting sqref="I5:K25">
    <cfRule type="cellIs" dxfId="3" priority="351" operator="greaterThan">
      <formula>I$26</formula>
    </cfRule>
  </conditionalFormatting>
  <conditionalFormatting sqref="T5:T25">
    <cfRule type="colorScale" priority="35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5:U25">
    <cfRule type="colorScale" priority="35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5:S25">
    <cfRule type="colorScale" priority="35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5:L25">
    <cfRule type="colorScale" priority="35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5:M25">
    <cfRule type="colorScale" priority="35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5:N25">
    <cfRule type="colorScale" priority="35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O5:O25">
    <cfRule type="colorScale" priority="35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P5:P25">
    <cfRule type="colorScale" priority="35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Q5:Q25">
    <cfRule type="colorScale" priority="36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Y5:Y25">
    <cfRule type="colorScale" priority="361">
      <colorScale>
        <cfvo type="min"/>
        <cfvo type="max"/>
        <color rgb="FFFCFCFF"/>
        <color rgb="FF63BE7B"/>
      </colorScale>
    </cfRule>
  </conditionalFormatting>
  <conditionalFormatting sqref="G47">
    <cfRule type="colorScale" priority="1">
      <colorScale>
        <cfvo type="min"/>
        <cfvo type="max"/>
        <color rgb="FFFCFCFF"/>
        <color rgb="FFF8696B"/>
      </colorScale>
    </cfRule>
  </conditionalFormatting>
  <conditionalFormatting sqref="I47:K47">
    <cfRule type="cellIs" dxfId="2" priority="2" operator="greaterThan">
      <formula>I$26</formula>
    </cfRule>
  </conditionalFormatting>
  <conditionalFormatting sqref="T47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47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47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47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4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47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O47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P47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Q47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Y47">
    <cfRule type="colorScale" priority="1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Z12"/>
  <sheetViews>
    <sheetView showGridLines="0" tabSelected="1" topLeftCell="C1" workbookViewId="0">
      <selection activeCell="BT3" sqref="BT3"/>
    </sheetView>
  </sheetViews>
  <sheetFormatPr baseColWidth="10" defaultColWidth="8.83203125" defaultRowHeight="15" x14ac:dyDescent="0.2"/>
  <cols>
    <col min="1" max="1" width="3.6640625" hidden="1" customWidth="1"/>
    <col min="2" max="2" width="10.1640625" hidden="1" customWidth="1"/>
    <col min="3" max="3" width="11.83203125" customWidth="1"/>
    <col min="4" max="4" width="11.1640625" customWidth="1"/>
    <col min="5" max="5" width="12.5" customWidth="1"/>
    <col min="6" max="6" width="11.5" customWidth="1"/>
    <col min="7" max="14" width="8.83203125" hidden="1" customWidth="1"/>
    <col min="15" max="22" width="9.33203125" hidden="1" customWidth="1"/>
    <col min="23" max="24" width="8.83203125" style="64" hidden="1" customWidth="1"/>
    <col min="25" max="25" width="10.5" style="64" hidden="1" customWidth="1"/>
    <col min="26" max="65" width="8.83203125" hidden="1" customWidth="1"/>
    <col min="66" max="67" width="8.83203125" style="175"/>
    <col min="68" max="68" width="16.1640625" style="175" bestFit="1" customWidth="1"/>
    <col min="69" max="69" width="10.5" style="175" customWidth="1"/>
    <col min="70" max="70" width="10.33203125" style="175" customWidth="1"/>
    <col min="71" max="71" width="12.6640625" style="175" customWidth="1"/>
    <col min="72" max="72" width="9.5" style="175" customWidth="1"/>
    <col min="73" max="73" width="10.5" style="175" customWidth="1"/>
    <col min="74" max="74" width="10.1640625" style="175" customWidth="1"/>
    <col min="75" max="75" width="12.33203125" style="190" customWidth="1"/>
    <col min="76" max="76" width="10.5" style="175" customWidth="1"/>
    <col min="77" max="77" width="15" style="175" customWidth="1"/>
    <col min="78" max="78" width="16.6640625" style="175" customWidth="1"/>
  </cols>
  <sheetData>
    <row r="1" spans="1:78" ht="1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66">
        <v>4</v>
      </c>
      <c r="X1" s="66"/>
      <c r="Y1" s="66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176"/>
      <c r="BO1" s="176"/>
      <c r="BP1" s="176"/>
      <c r="BQ1" s="176"/>
      <c r="BR1" s="176"/>
    </row>
    <row r="2" spans="1:78" s="1" customFormat="1" ht="39" customHeight="1" x14ac:dyDescent="0.25">
      <c r="A2" s="154"/>
      <c r="B2" s="154"/>
      <c r="C2" s="213" t="s">
        <v>132</v>
      </c>
      <c r="D2" s="214"/>
      <c r="E2" s="214"/>
      <c r="F2" s="214"/>
      <c r="G2" s="214"/>
      <c r="H2" s="214"/>
      <c r="I2" s="214"/>
      <c r="J2" s="214"/>
      <c r="K2" s="214"/>
      <c r="L2" s="240" t="s">
        <v>71</v>
      </c>
      <c r="M2" s="240"/>
      <c r="N2" s="240"/>
      <c r="O2" s="240" t="s">
        <v>75</v>
      </c>
      <c r="P2" s="240"/>
      <c r="Q2" s="240"/>
      <c r="R2" s="240"/>
      <c r="S2" s="240"/>
      <c r="T2" s="240"/>
      <c r="U2" s="240"/>
      <c r="V2" s="240"/>
      <c r="W2" s="215"/>
      <c r="X2" s="215"/>
      <c r="Y2" s="215"/>
      <c r="Z2" s="238" t="s">
        <v>86</v>
      </c>
      <c r="AA2" s="238"/>
      <c r="AB2" s="238"/>
      <c r="AC2" s="238"/>
      <c r="AD2" s="238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38" t="s">
        <v>87</v>
      </c>
      <c r="AR2" s="238"/>
      <c r="AS2" s="238"/>
      <c r="AT2" s="238"/>
      <c r="AU2" s="238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7"/>
      <c r="BH2" s="214"/>
      <c r="BI2" s="214"/>
      <c r="BJ2" s="214"/>
      <c r="BK2" s="214"/>
      <c r="BL2" s="214"/>
      <c r="BM2" s="214"/>
      <c r="BN2" s="218"/>
      <c r="BO2" s="218"/>
      <c r="BP2" s="219"/>
      <c r="BQ2" s="236" t="s">
        <v>118</v>
      </c>
      <c r="BR2" s="237"/>
      <c r="BS2" s="237"/>
      <c r="BT2" s="237"/>
      <c r="BU2" s="237"/>
      <c r="BV2" s="237"/>
      <c r="BW2" s="220"/>
      <c r="BX2" s="218"/>
      <c r="BY2" s="218"/>
      <c r="BZ2" s="219"/>
    </row>
    <row r="3" spans="1:78" s="192" customFormat="1" ht="30" customHeight="1" x14ac:dyDescent="0.2">
      <c r="A3" s="191"/>
      <c r="B3" s="191"/>
      <c r="C3" s="239" t="s">
        <v>56</v>
      </c>
      <c r="D3" s="239"/>
      <c r="E3" s="239"/>
      <c r="F3" s="227" t="s">
        <v>131</v>
      </c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9"/>
      <c r="BQ3" s="178">
        <v>1</v>
      </c>
      <c r="BR3" s="178" t="s">
        <v>120</v>
      </c>
      <c r="BS3" s="178" t="s">
        <v>129</v>
      </c>
      <c r="BT3" s="178" t="s">
        <v>123</v>
      </c>
      <c r="BU3" s="178" t="s">
        <v>119</v>
      </c>
      <c r="BV3" s="178">
        <v>1</v>
      </c>
      <c r="BW3" s="179"/>
      <c r="BX3" s="193"/>
      <c r="BY3" s="194"/>
      <c r="BZ3" s="195"/>
    </row>
    <row r="4" spans="1:78" s="33" customFormat="1" ht="30" customHeight="1" x14ac:dyDescent="0.2">
      <c r="B4" s="155" t="s">
        <v>60</v>
      </c>
      <c r="C4" s="181" t="s">
        <v>61</v>
      </c>
      <c r="D4" s="32" t="s">
        <v>62</v>
      </c>
      <c r="E4" s="107" t="s">
        <v>42</v>
      </c>
      <c r="F4" s="105" t="s">
        <v>78</v>
      </c>
      <c r="G4" s="105" t="s">
        <v>66</v>
      </c>
      <c r="H4" s="107" t="s">
        <v>67</v>
      </c>
      <c r="I4" s="106" t="s">
        <v>68</v>
      </c>
      <c r="J4" s="106" t="s">
        <v>69</v>
      </c>
      <c r="K4" s="106" t="s">
        <v>70</v>
      </c>
      <c r="L4" s="105" t="s">
        <v>74</v>
      </c>
      <c r="M4" s="106" t="s">
        <v>55</v>
      </c>
      <c r="N4" s="107" t="s">
        <v>73</v>
      </c>
      <c r="O4" s="105" t="s">
        <v>43</v>
      </c>
      <c r="P4" s="107" t="s">
        <v>44</v>
      </c>
      <c r="Q4" s="105" t="s">
        <v>43</v>
      </c>
      <c r="R4" s="107" t="s">
        <v>44</v>
      </c>
      <c r="S4" s="105" t="s">
        <v>43</v>
      </c>
      <c r="T4" s="107" t="s">
        <v>44</v>
      </c>
      <c r="U4" s="105" t="s">
        <v>43</v>
      </c>
      <c r="V4" s="107" t="s">
        <v>44</v>
      </c>
      <c r="W4" s="65" t="s">
        <v>83</v>
      </c>
      <c r="X4" s="63" t="s">
        <v>85</v>
      </c>
      <c r="Y4" s="63" t="s">
        <v>98</v>
      </c>
      <c r="Z4" s="65" t="s">
        <v>79</v>
      </c>
      <c r="AA4" s="65" t="s">
        <v>80</v>
      </c>
      <c r="AB4" s="65" t="s">
        <v>82</v>
      </c>
      <c r="AC4" s="65" t="s">
        <v>81</v>
      </c>
      <c r="AD4" s="65" t="s">
        <v>83</v>
      </c>
      <c r="AE4" s="65" t="s">
        <v>79</v>
      </c>
      <c r="AF4" s="65" t="s">
        <v>80</v>
      </c>
      <c r="AG4" s="65" t="s">
        <v>82</v>
      </c>
      <c r="AH4" s="65" t="s">
        <v>81</v>
      </c>
      <c r="AI4" s="65" t="s">
        <v>83</v>
      </c>
      <c r="AJ4" s="65" t="s">
        <v>79</v>
      </c>
      <c r="AK4" s="65" t="s">
        <v>80</v>
      </c>
      <c r="AL4" s="65" t="s">
        <v>82</v>
      </c>
      <c r="AM4" s="65" t="s">
        <v>81</v>
      </c>
      <c r="AN4" s="65" t="s">
        <v>83</v>
      </c>
      <c r="AO4" s="63" t="s">
        <v>85</v>
      </c>
      <c r="AP4" s="63" t="s">
        <v>84</v>
      </c>
      <c r="AQ4" s="65" t="s">
        <v>79</v>
      </c>
      <c r="AR4" s="65" t="s">
        <v>80</v>
      </c>
      <c r="AS4" s="65" t="s">
        <v>82</v>
      </c>
      <c r="AT4" s="65" t="s">
        <v>81</v>
      </c>
      <c r="AU4" s="65" t="s">
        <v>83</v>
      </c>
      <c r="AV4" s="65" t="s">
        <v>79</v>
      </c>
      <c r="AW4" s="65" t="s">
        <v>80</v>
      </c>
      <c r="AX4" s="65" t="s">
        <v>82</v>
      </c>
      <c r="AY4" s="65" t="s">
        <v>81</v>
      </c>
      <c r="AZ4" s="65" t="s">
        <v>83</v>
      </c>
      <c r="BA4" s="65" t="s">
        <v>79</v>
      </c>
      <c r="BB4" s="65" t="s">
        <v>80</v>
      </c>
      <c r="BC4" s="65" t="s">
        <v>82</v>
      </c>
      <c r="BD4" s="65" t="s">
        <v>81</v>
      </c>
      <c r="BE4" s="65" t="s">
        <v>83</v>
      </c>
      <c r="BF4" s="63" t="s">
        <v>85</v>
      </c>
      <c r="BG4" s="63" t="s">
        <v>84</v>
      </c>
      <c r="BH4" s="63" t="s">
        <v>92</v>
      </c>
      <c r="BI4" s="63" t="s">
        <v>93</v>
      </c>
      <c r="BJ4" s="63" t="s">
        <v>96</v>
      </c>
      <c r="BK4" s="63" t="s">
        <v>94</v>
      </c>
      <c r="BL4" s="63" t="s">
        <v>95</v>
      </c>
      <c r="BM4" s="63" t="s">
        <v>99</v>
      </c>
      <c r="BN4" s="174" t="s">
        <v>111</v>
      </c>
      <c r="BO4" s="174" t="s">
        <v>127</v>
      </c>
      <c r="BP4" s="196" t="s">
        <v>112</v>
      </c>
      <c r="BQ4" s="174" t="s">
        <v>114</v>
      </c>
      <c r="BR4" s="174" t="s">
        <v>115</v>
      </c>
      <c r="BS4" s="174" t="s">
        <v>113</v>
      </c>
      <c r="BT4" s="174" t="s">
        <v>122</v>
      </c>
      <c r="BU4" s="174" t="s">
        <v>116</v>
      </c>
      <c r="BV4" s="174" t="s">
        <v>117</v>
      </c>
      <c r="BW4" s="174" t="s">
        <v>121</v>
      </c>
      <c r="BX4" s="197" t="s">
        <v>124</v>
      </c>
      <c r="BY4" s="180" t="s">
        <v>125</v>
      </c>
      <c r="BZ4" s="198" t="s">
        <v>126</v>
      </c>
    </row>
    <row r="5" spans="1:78" s="3" customFormat="1" ht="15" customHeight="1" x14ac:dyDescent="0.2">
      <c r="B5" s="5" t="s">
        <v>40</v>
      </c>
      <c r="C5" s="172" t="s">
        <v>133</v>
      </c>
      <c r="D5" s="157" t="s">
        <v>64</v>
      </c>
      <c r="E5" s="158" t="s">
        <v>128</v>
      </c>
      <c r="F5" s="159">
        <v>854</v>
      </c>
      <c r="G5" s="164">
        <v>0.13400000000000001</v>
      </c>
      <c r="H5" s="165">
        <v>0.81400000000000006</v>
      </c>
      <c r="I5" s="160">
        <v>5.1999999999999887E-2</v>
      </c>
      <c r="J5" s="160">
        <v>0.74900000000000011</v>
      </c>
      <c r="K5" s="160">
        <v>5.9000000000000004E-2</v>
      </c>
      <c r="L5" s="164">
        <v>0.15</v>
      </c>
      <c r="M5" s="160">
        <v>0.23</v>
      </c>
      <c r="N5" s="165">
        <v>0.2</v>
      </c>
      <c r="O5" s="168">
        <v>53</v>
      </c>
      <c r="P5" s="169">
        <v>60</v>
      </c>
      <c r="Q5" s="168">
        <v>40</v>
      </c>
      <c r="R5" s="169">
        <v>32</v>
      </c>
      <c r="S5" s="168">
        <v>27</v>
      </c>
      <c r="T5" s="169">
        <v>28</v>
      </c>
      <c r="U5" s="168">
        <v>14</v>
      </c>
      <c r="V5" s="169">
        <v>12</v>
      </c>
      <c r="W5" s="67">
        <v>0.20851688693098386</v>
      </c>
      <c r="X5" s="67">
        <v>1.5830529687664602E-2</v>
      </c>
      <c r="Y5" s="67">
        <v>4.6990708362158601E-3</v>
      </c>
      <c r="Z5" s="66" t="e">
        <f>INDEX(#REF!,MATCH($B5,#REF!,0))</f>
        <v>#REF!</v>
      </c>
      <c r="AA5" s="66" t="e">
        <f>INDEX(#REF!,MATCH($B5,#REF!,0))</f>
        <v>#REF!</v>
      </c>
      <c r="AB5" s="66" t="e">
        <f>INDEX(#REF!,MATCH($B5,#REF!,0))</f>
        <v>#REF!</v>
      </c>
      <c r="AC5" s="66" t="e">
        <f>INDEX(#REF!,MATCH($B5,#REF!,0))</f>
        <v>#REF!</v>
      </c>
      <c r="AD5" s="66" t="e">
        <f>INDEX(#REF!,MATCH($B5,#REF!,0))</f>
        <v>#REF!</v>
      </c>
      <c r="AE5" s="66" t="e">
        <f>INDEX(#REF!,MATCH($B5,#REF!,0))</f>
        <v>#REF!</v>
      </c>
      <c r="AF5" s="66" t="e">
        <f>INDEX(#REF!,MATCH($B5,#REF!,0))</f>
        <v>#REF!</v>
      </c>
      <c r="AG5" s="66" t="e">
        <f>INDEX(#REF!,MATCH($B5,#REF!,0))</f>
        <v>#REF!</v>
      </c>
      <c r="AH5" s="66" t="e">
        <f>INDEX(#REF!,MATCH($B5,#REF!,0))</f>
        <v>#REF!</v>
      </c>
      <c r="AI5" s="66" t="e">
        <f>INDEX(#REF!,MATCH($B5,#REF!,0))</f>
        <v>#REF!</v>
      </c>
      <c r="AJ5" s="67" t="e">
        <f>INDEX(#REF!,MATCH($B5,#REF!,0))</f>
        <v>#REF!</v>
      </c>
      <c r="AK5" s="67" t="e">
        <f>INDEX(#REF!,MATCH($B5,#REF!,0))</f>
        <v>#REF!</v>
      </c>
      <c r="AL5" s="67" t="e">
        <f>INDEX(#REF!,MATCH($B5,#REF!,0))</f>
        <v>#REF!</v>
      </c>
      <c r="AM5" s="67" t="e">
        <f>INDEX(#REF!,MATCH($B5,#REF!,0))</f>
        <v>#REF!</v>
      </c>
      <c r="AN5" s="67" t="e">
        <f>INDEX(#REF!,MATCH($B5,#REF!,0))</f>
        <v>#REF!</v>
      </c>
      <c r="AO5" s="67" t="e">
        <f t="shared" ref="AO5:AO6" si="0">AN5-AM5</f>
        <v>#REF!</v>
      </c>
      <c r="AP5" s="67" t="e">
        <f t="shared" ref="AP5:AP6" si="1">SLOPE(AK5:AN5,$W$1:$W$1)</f>
        <v>#N/A</v>
      </c>
      <c r="AQ5" s="66" t="e">
        <f>INDEX(#REF!,MATCH($B5,#REF!,0))</f>
        <v>#REF!</v>
      </c>
      <c r="AR5" s="66" t="e">
        <f>INDEX(#REF!,MATCH($B5,#REF!,0))</f>
        <v>#REF!</v>
      </c>
      <c r="AS5" s="66" t="e">
        <f>INDEX(#REF!,MATCH($B5,#REF!,0))</f>
        <v>#REF!</v>
      </c>
      <c r="AT5" s="66" t="e">
        <f>INDEX(#REF!,MATCH($B5,#REF!,0))</f>
        <v>#REF!</v>
      </c>
      <c r="AU5" s="66" t="e">
        <f>INDEX(#REF!,MATCH($B5,#REF!,0))</f>
        <v>#REF!</v>
      </c>
      <c r="AV5" s="66" t="e">
        <f>INDEX(#REF!,MATCH($B5,#REF!,0))</f>
        <v>#REF!</v>
      </c>
      <c r="AW5" s="66" t="e">
        <f>INDEX(#REF!,MATCH($B5,#REF!,0))</f>
        <v>#REF!</v>
      </c>
      <c r="AX5" s="66" t="e">
        <f>INDEX(#REF!,MATCH($B5,#REF!,0))</f>
        <v>#REF!</v>
      </c>
      <c r="AY5" s="66" t="e">
        <f>INDEX(#REF!,MATCH($B5,#REF!,0))</f>
        <v>#REF!</v>
      </c>
      <c r="AZ5" s="66" t="e">
        <f>INDEX(#REF!,MATCH($B5,#REF!,0))</f>
        <v>#REF!</v>
      </c>
      <c r="BA5" s="67" t="e">
        <f>INDEX(#REF!,MATCH($B5,#REF!,0))</f>
        <v>#REF!</v>
      </c>
      <c r="BB5" s="67" t="e">
        <f>INDEX(#REF!,MATCH($B5,#REF!,0))</f>
        <v>#REF!</v>
      </c>
      <c r="BC5" s="67" t="e">
        <f>INDEX(#REF!,MATCH($B5,#REF!,0))</f>
        <v>#REF!</v>
      </c>
      <c r="BD5" s="67" t="e">
        <f>INDEX(#REF!,MATCH($B5,#REF!,0))</f>
        <v>#REF!</v>
      </c>
      <c r="BE5" s="67" t="e">
        <f>INDEX(#REF!,MATCH($B5,#REF!,0))</f>
        <v>#REF!</v>
      </c>
      <c r="BF5" s="67" t="e">
        <f t="shared" ref="BF5:BF6" si="2">BE5-BD5</f>
        <v>#REF!</v>
      </c>
      <c r="BG5" s="67" t="e">
        <f t="shared" ref="BG5:BG6" si="3">SLOPE(BB5:BE5,$W$1:$W$1)</f>
        <v>#N/A</v>
      </c>
      <c r="BH5" s="3">
        <f t="shared" ref="BH5:BH6" si="4">IF(Y5&gt;=0.4%,1,0)</f>
        <v>1</v>
      </c>
      <c r="BI5" s="3">
        <f t="shared" ref="BI5:BI6" si="5">IF(X5&gt;2%,1,0)</f>
        <v>0</v>
      </c>
      <c r="BJ5" s="3">
        <f t="shared" ref="BJ5:BJ6" si="6">IF(SUM(BH5:BI5)&gt;0,1,0)</f>
        <v>1</v>
      </c>
      <c r="BK5" s="3">
        <f t="shared" ref="BK5:BK6" si="7">IF(P5-O5&lt;10,1,0)</f>
        <v>1</v>
      </c>
      <c r="BL5" s="3" t="e">
        <f>IF(#REF!="n/a",0,1)</f>
        <v>#REF!</v>
      </c>
      <c r="BM5" s="3" t="e">
        <f t="shared" ref="BM5:BM6" si="8">SUM(BJ5:BL5)</f>
        <v>#REF!</v>
      </c>
      <c r="BN5" s="199">
        <v>61</v>
      </c>
      <c r="BO5" s="199">
        <v>79</v>
      </c>
      <c r="BP5" s="200">
        <f>F5/BN5</f>
        <v>14</v>
      </c>
      <c r="BQ5" s="201">
        <v>15000</v>
      </c>
      <c r="BR5" s="201">
        <v>40500</v>
      </c>
      <c r="BS5" s="201">
        <f>BN5*10000</f>
        <v>610000</v>
      </c>
      <c r="BT5" s="201">
        <v>32000</v>
      </c>
      <c r="BU5" s="201">
        <v>20000</v>
      </c>
      <c r="BV5" s="201">
        <v>8000</v>
      </c>
      <c r="BW5" s="202">
        <f>SUM(BQ5:BV5)</f>
        <v>725500</v>
      </c>
      <c r="BX5" s="203">
        <f>BW5/F5</f>
        <v>849.53161592505853</v>
      </c>
      <c r="BY5" s="201">
        <f>BW5/BN5</f>
        <v>11893.442622950819</v>
      </c>
      <c r="BZ5" s="204">
        <f>BW5/BO5</f>
        <v>9183.5443037974692</v>
      </c>
    </row>
    <row r="6" spans="1:78" s="3" customFormat="1" ht="15" customHeight="1" x14ac:dyDescent="0.2">
      <c r="B6" s="156" t="s">
        <v>27</v>
      </c>
      <c r="C6" s="173" t="s">
        <v>134</v>
      </c>
      <c r="D6" s="161" t="s">
        <v>135</v>
      </c>
      <c r="E6" s="226" t="s">
        <v>136</v>
      </c>
      <c r="F6" s="162">
        <v>488</v>
      </c>
      <c r="G6" s="166">
        <v>0.251</v>
      </c>
      <c r="H6" s="167">
        <v>0.67500000000000004</v>
      </c>
      <c r="I6" s="163">
        <v>7.4000000000000052E-2</v>
      </c>
      <c r="J6" s="163">
        <v>0.89</v>
      </c>
      <c r="K6" s="163">
        <v>0.20300000000000001</v>
      </c>
      <c r="L6" s="166">
        <v>7.0000000000000007E-2</v>
      </c>
      <c r="M6" s="163">
        <v>0.12</v>
      </c>
      <c r="N6" s="167">
        <v>0.12</v>
      </c>
      <c r="O6" s="170">
        <v>45</v>
      </c>
      <c r="P6" s="171">
        <v>60</v>
      </c>
      <c r="Q6" s="170">
        <v>38</v>
      </c>
      <c r="R6" s="171">
        <v>32</v>
      </c>
      <c r="S6" s="170">
        <v>25</v>
      </c>
      <c r="T6" s="171">
        <v>28</v>
      </c>
      <c r="U6" s="170">
        <v>7</v>
      </c>
      <c r="V6" s="171">
        <v>12</v>
      </c>
      <c r="W6" s="67">
        <v>0.1172962226640159</v>
      </c>
      <c r="X6" s="67">
        <v>-6.6354012676080321E-3</v>
      </c>
      <c r="Y6" s="67">
        <v>-2.4482256355064451E-2</v>
      </c>
      <c r="Z6" s="66" t="e">
        <f>INDEX(#REF!,MATCH($B6,#REF!,0))</f>
        <v>#REF!</v>
      </c>
      <c r="AA6" s="66" t="e">
        <f>INDEX(#REF!,MATCH($B6,#REF!,0))</f>
        <v>#REF!</v>
      </c>
      <c r="AB6" s="66" t="e">
        <f>INDEX(#REF!,MATCH($B6,#REF!,0))</f>
        <v>#REF!</v>
      </c>
      <c r="AC6" s="66" t="e">
        <f>INDEX(#REF!,MATCH($B6,#REF!,0))</f>
        <v>#REF!</v>
      </c>
      <c r="AD6" s="66" t="e">
        <f>INDEX(#REF!,MATCH($B6,#REF!,0))</f>
        <v>#REF!</v>
      </c>
      <c r="AE6" s="66" t="e">
        <f>INDEX(#REF!,MATCH($B6,#REF!,0))</f>
        <v>#REF!</v>
      </c>
      <c r="AF6" s="66" t="e">
        <f>INDEX(#REF!,MATCH($B6,#REF!,0))</f>
        <v>#REF!</v>
      </c>
      <c r="AG6" s="66" t="e">
        <f>INDEX(#REF!,MATCH($B6,#REF!,0))</f>
        <v>#REF!</v>
      </c>
      <c r="AH6" s="66" t="e">
        <f>INDEX(#REF!,MATCH($B6,#REF!,0))</f>
        <v>#REF!</v>
      </c>
      <c r="AI6" s="66" t="e">
        <f>INDEX(#REF!,MATCH($B6,#REF!,0))</f>
        <v>#REF!</v>
      </c>
      <c r="AJ6" s="67" t="e">
        <f>INDEX(#REF!,MATCH($B6,#REF!,0))</f>
        <v>#REF!</v>
      </c>
      <c r="AK6" s="67" t="e">
        <f>INDEX(#REF!,MATCH($B6,#REF!,0))</f>
        <v>#REF!</v>
      </c>
      <c r="AL6" s="67" t="e">
        <f>INDEX(#REF!,MATCH($B6,#REF!,0))</f>
        <v>#REF!</v>
      </c>
      <c r="AM6" s="67" t="e">
        <f>INDEX(#REF!,MATCH($B6,#REF!,0))</f>
        <v>#REF!</v>
      </c>
      <c r="AN6" s="67" t="e">
        <f>INDEX(#REF!,MATCH($B6,#REF!,0))</f>
        <v>#REF!</v>
      </c>
      <c r="AO6" s="67" t="e">
        <f t="shared" si="0"/>
        <v>#REF!</v>
      </c>
      <c r="AP6" s="67" t="e">
        <f t="shared" si="1"/>
        <v>#N/A</v>
      </c>
      <c r="AQ6" s="66" t="e">
        <f>INDEX(#REF!,MATCH($B6,#REF!,0))</f>
        <v>#REF!</v>
      </c>
      <c r="AR6" s="66" t="e">
        <f>INDEX(#REF!,MATCH($B6,#REF!,0))</f>
        <v>#REF!</v>
      </c>
      <c r="AS6" s="66" t="e">
        <f>INDEX(#REF!,MATCH($B6,#REF!,0))</f>
        <v>#REF!</v>
      </c>
      <c r="AT6" s="66" t="e">
        <f>INDEX(#REF!,MATCH($B6,#REF!,0))</f>
        <v>#REF!</v>
      </c>
      <c r="AU6" s="66" t="e">
        <f>INDEX(#REF!,MATCH($B6,#REF!,0))</f>
        <v>#REF!</v>
      </c>
      <c r="AV6" s="66" t="e">
        <f>INDEX(#REF!,MATCH($B6,#REF!,0))</f>
        <v>#REF!</v>
      </c>
      <c r="AW6" s="66" t="e">
        <f>INDEX(#REF!,MATCH($B6,#REF!,0))</f>
        <v>#REF!</v>
      </c>
      <c r="AX6" s="66" t="e">
        <f>INDEX(#REF!,MATCH($B6,#REF!,0))</f>
        <v>#REF!</v>
      </c>
      <c r="AY6" s="66" t="e">
        <f>INDEX(#REF!,MATCH($B6,#REF!,0))</f>
        <v>#REF!</v>
      </c>
      <c r="AZ6" s="66" t="e">
        <f>INDEX(#REF!,MATCH($B6,#REF!,0))</f>
        <v>#REF!</v>
      </c>
      <c r="BA6" s="67" t="e">
        <f>INDEX(#REF!,MATCH($B6,#REF!,0))</f>
        <v>#REF!</v>
      </c>
      <c r="BB6" s="67" t="e">
        <f>INDEX(#REF!,MATCH($B6,#REF!,0))</f>
        <v>#REF!</v>
      </c>
      <c r="BC6" s="67" t="e">
        <f>INDEX(#REF!,MATCH($B6,#REF!,0))</f>
        <v>#REF!</v>
      </c>
      <c r="BD6" s="67" t="e">
        <f>INDEX(#REF!,MATCH($B6,#REF!,0))</f>
        <v>#REF!</v>
      </c>
      <c r="BE6" s="67" t="e">
        <f>INDEX(#REF!,MATCH($B6,#REF!,0))</f>
        <v>#REF!</v>
      </c>
      <c r="BF6" s="67" t="e">
        <f t="shared" si="2"/>
        <v>#REF!</v>
      </c>
      <c r="BG6" s="67" t="e">
        <f t="shared" si="3"/>
        <v>#N/A</v>
      </c>
      <c r="BH6" s="3">
        <f t="shared" si="4"/>
        <v>0</v>
      </c>
      <c r="BI6" s="3">
        <f t="shared" si="5"/>
        <v>0</v>
      </c>
      <c r="BJ6" s="3">
        <f t="shared" si="6"/>
        <v>0</v>
      </c>
      <c r="BK6" s="3">
        <f t="shared" si="7"/>
        <v>0</v>
      </c>
      <c r="BL6" s="3" t="e">
        <f>IF(#REF!="n/a",0,1)</f>
        <v>#REF!</v>
      </c>
      <c r="BM6" s="3" t="e">
        <f t="shared" si="8"/>
        <v>#REF!</v>
      </c>
      <c r="BN6" s="199">
        <v>38</v>
      </c>
      <c r="BO6" s="199">
        <v>53</v>
      </c>
      <c r="BP6" s="200">
        <f>F6/BN6</f>
        <v>12.842105263157896</v>
      </c>
      <c r="BQ6" s="201">
        <v>15000</v>
      </c>
      <c r="BR6" s="201">
        <v>27000</v>
      </c>
      <c r="BS6" s="201">
        <f t="shared" ref="BS6" si="9">BN6*10000</f>
        <v>380000</v>
      </c>
      <c r="BT6" s="201">
        <v>24000</v>
      </c>
      <c r="BU6" s="201">
        <v>10000</v>
      </c>
      <c r="BV6" s="201">
        <v>8000</v>
      </c>
      <c r="BW6" s="202">
        <f>SUM(BQ6:BV6)</f>
        <v>464000</v>
      </c>
      <c r="BX6" s="203">
        <f>BW6/F6</f>
        <v>950.81967213114751</v>
      </c>
      <c r="BY6" s="201">
        <f>BW6/BN6</f>
        <v>12210.526315789473</v>
      </c>
      <c r="BZ6" s="204">
        <f>BW6/BO6</f>
        <v>8754.7169811320746</v>
      </c>
    </row>
    <row r="7" spans="1:78" s="3" customFormat="1" ht="15" customHeight="1" x14ac:dyDescent="0.2">
      <c r="B7" s="5"/>
      <c r="C7" s="221"/>
      <c r="D7" s="6"/>
      <c r="E7" s="222"/>
      <c r="F7" s="223"/>
      <c r="G7" s="224"/>
      <c r="H7" s="21"/>
      <c r="I7" s="11"/>
      <c r="J7" s="11"/>
      <c r="K7" s="11"/>
      <c r="L7" s="224"/>
      <c r="M7" s="11"/>
      <c r="N7" s="21"/>
      <c r="O7" s="223"/>
      <c r="P7" s="223"/>
      <c r="Q7" s="223"/>
      <c r="R7" s="223"/>
      <c r="S7" s="223"/>
      <c r="T7" s="223"/>
      <c r="U7" s="223"/>
      <c r="V7" s="223"/>
      <c r="W7" s="67"/>
      <c r="X7" s="67"/>
      <c r="Y7" s="67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7"/>
      <c r="AK7" s="67"/>
      <c r="AL7" s="67"/>
      <c r="AM7" s="67"/>
      <c r="AN7" s="67"/>
      <c r="AO7" s="67"/>
      <c r="AP7" s="67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7"/>
      <c r="BB7" s="67"/>
      <c r="BC7" s="67"/>
      <c r="BD7" s="67"/>
      <c r="BE7" s="67"/>
      <c r="BF7" s="67"/>
      <c r="BG7" s="67"/>
      <c r="BN7" s="199"/>
      <c r="BO7" s="199"/>
      <c r="BP7" s="225"/>
      <c r="BQ7" s="201"/>
      <c r="BR7" s="201"/>
      <c r="BS7" s="201"/>
      <c r="BT7" s="201"/>
      <c r="BU7" s="201"/>
      <c r="BV7" s="201"/>
      <c r="BW7" s="202"/>
      <c r="BX7" s="203"/>
      <c r="BY7" s="201"/>
      <c r="BZ7" s="204"/>
    </row>
    <row r="8" spans="1:78" s="3" customFormat="1" ht="15" customHeight="1" x14ac:dyDescent="0.2">
      <c r="B8" s="5"/>
      <c r="C8" s="221"/>
      <c r="D8" s="6"/>
      <c r="E8" s="222"/>
      <c r="F8" s="223"/>
      <c r="G8" s="224"/>
      <c r="H8" s="21"/>
      <c r="I8" s="11"/>
      <c r="J8" s="11"/>
      <c r="K8" s="11"/>
      <c r="L8" s="224"/>
      <c r="M8" s="11"/>
      <c r="N8" s="21"/>
      <c r="O8" s="223"/>
      <c r="P8" s="223"/>
      <c r="Q8" s="223"/>
      <c r="R8" s="223"/>
      <c r="S8" s="223"/>
      <c r="T8" s="223"/>
      <c r="U8" s="223"/>
      <c r="V8" s="223"/>
      <c r="W8" s="67"/>
      <c r="X8" s="67"/>
      <c r="Y8" s="67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7"/>
      <c r="AK8" s="67"/>
      <c r="AL8" s="67"/>
      <c r="AM8" s="67"/>
      <c r="AN8" s="67"/>
      <c r="AO8" s="67"/>
      <c r="AP8" s="67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7"/>
      <c r="BB8" s="67"/>
      <c r="BC8" s="67"/>
      <c r="BD8" s="67"/>
      <c r="BE8" s="67"/>
      <c r="BF8" s="67"/>
      <c r="BG8" s="67"/>
      <c r="BN8" s="199"/>
      <c r="BO8" s="199"/>
      <c r="BP8" s="225"/>
      <c r="BQ8" s="201"/>
      <c r="BR8" s="201"/>
      <c r="BS8" s="201"/>
      <c r="BT8" s="201"/>
      <c r="BU8" s="201"/>
      <c r="BV8" s="201"/>
      <c r="BW8" s="202"/>
      <c r="BX8" s="203"/>
      <c r="BY8" s="201"/>
      <c r="BZ8" s="204"/>
    </row>
    <row r="9" spans="1:78" s="3" customFormat="1" ht="15" customHeight="1" x14ac:dyDescent="0.2">
      <c r="B9" s="5"/>
      <c r="C9" s="221"/>
      <c r="D9" s="6"/>
      <c r="E9" s="222"/>
      <c r="F9" s="223"/>
      <c r="G9" s="224"/>
      <c r="H9" s="21"/>
      <c r="I9" s="11"/>
      <c r="J9" s="11"/>
      <c r="K9" s="11"/>
      <c r="L9" s="224"/>
      <c r="M9" s="11"/>
      <c r="N9" s="21"/>
      <c r="O9" s="223"/>
      <c r="P9" s="223"/>
      <c r="Q9" s="223"/>
      <c r="R9" s="223"/>
      <c r="S9" s="223"/>
      <c r="T9" s="223"/>
      <c r="U9" s="223"/>
      <c r="V9" s="223"/>
      <c r="W9" s="67"/>
      <c r="X9" s="67"/>
      <c r="Y9" s="67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7"/>
      <c r="AK9" s="67"/>
      <c r="AL9" s="67"/>
      <c r="AM9" s="67"/>
      <c r="AN9" s="67"/>
      <c r="AO9" s="67"/>
      <c r="AP9" s="67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7"/>
      <c r="BB9" s="67"/>
      <c r="BC9" s="67"/>
      <c r="BD9" s="67"/>
      <c r="BE9" s="67"/>
      <c r="BF9" s="67"/>
      <c r="BG9" s="67"/>
      <c r="BN9" s="199"/>
      <c r="BO9" s="199"/>
      <c r="BP9" s="225"/>
      <c r="BQ9" s="201"/>
      <c r="BR9" s="201"/>
      <c r="BS9" s="201"/>
      <c r="BT9" s="201"/>
      <c r="BU9" s="201"/>
      <c r="BV9" s="201"/>
      <c r="BW9" s="202"/>
      <c r="BX9" s="203"/>
      <c r="BY9" s="201"/>
      <c r="BZ9" s="204"/>
    </row>
    <row r="10" spans="1:78" s="3" customFormat="1" ht="15" customHeight="1" x14ac:dyDescent="0.2">
      <c r="B10" s="5"/>
      <c r="C10" s="221"/>
      <c r="D10" s="6"/>
      <c r="E10" s="222"/>
      <c r="F10" s="223"/>
      <c r="G10" s="224"/>
      <c r="H10" s="21"/>
      <c r="I10" s="11"/>
      <c r="J10" s="11"/>
      <c r="K10" s="11"/>
      <c r="L10" s="224"/>
      <c r="M10" s="11"/>
      <c r="N10" s="21"/>
      <c r="O10" s="223"/>
      <c r="P10" s="223"/>
      <c r="Q10" s="223"/>
      <c r="R10" s="223"/>
      <c r="S10" s="223"/>
      <c r="T10" s="223"/>
      <c r="U10" s="223"/>
      <c r="V10" s="223"/>
      <c r="W10" s="67"/>
      <c r="X10" s="67"/>
      <c r="Y10" s="67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7"/>
      <c r="AK10" s="67"/>
      <c r="AL10" s="67"/>
      <c r="AM10" s="67"/>
      <c r="AN10" s="67"/>
      <c r="AO10" s="67"/>
      <c r="AP10" s="67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7"/>
      <c r="BB10" s="67"/>
      <c r="BC10" s="67"/>
      <c r="BD10" s="67"/>
      <c r="BE10" s="67"/>
      <c r="BF10" s="67"/>
      <c r="BG10" s="67"/>
      <c r="BN10" s="199"/>
      <c r="BO10" s="199"/>
      <c r="BP10" s="225"/>
      <c r="BQ10" s="201"/>
      <c r="BR10" s="201"/>
      <c r="BS10" s="201"/>
      <c r="BT10" s="201"/>
      <c r="BU10" s="201"/>
      <c r="BV10" s="201"/>
      <c r="BW10" s="202"/>
      <c r="BX10" s="203"/>
      <c r="BY10" s="201"/>
      <c r="BZ10" s="204"/>
    </row>
    <row r="11" spans="1:78" s="3" customFormat="1" ht="15" customHeight="1" x14ac:dyDescent="0.2">
      <c r="B11" s="5"/>
      <c r="C11" s="186"/>
      <c r="D11" s="36"/>
      <c r="E11" s="187"/>
      <c r="F11" s="188"/>
      <c r="G11" s="189"/>
      <c r="H11" s="23"/>
      <c r="I11" s="22"/>
      <c r="J11" s="22"/>
      <c r="K11" s="22"/>
      <c r="L11" s="189"/>
      <c r="M11" s="22"/>
      <c r="N11" s="23"/>
      <c r="O11" s="188"/>
      <c r="P11" s="188"/>
      <c r="Q11" s="188"/>
      <c r="R11" s="188"/>
      <c r="S11" s="188"/>
      <c r="T11" s="188"/>
      <c r="U11" s="188"/>
      <c r="V11" s="188"/>
      <c r="W11" s="184"/>
      <c r="X11" s="184"/>
      <c r="Y11" s="184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4"/>
      <c r="AK11" s="184"/>
      <c r="AL11" s="184"/>
      <c r="AM11" s="184"/>
      <c r="AN11" s="184"/>
      <c r="AO11" s="184"/>
      <c r="AP11" s="184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4"/>
      <c r="BB11" s="184"/>
      <c r="BC11" s="184"/>
      <c r="BD11" s="184"/>
      <c r="BE11" s="184"/>
      <c r="BF11" s="184"/>
      <c r="BG11" s="184"/>
      <c r="BH11" s="185"/>
      <c r="BI11" s="185"/>
      <c r="BJ11" s="185"/>
      <c r="BK11" s="185"/>
      <c r="BL11" s="185"/>
      <c r="BM11" s="185"/>
      <c r="BN11" s="208"/>
      <c r="BO11" s="208"/>
      <c r="BP11" s="209"/>
      <c r="BQ11" s="210"/>
      <c r="BR11" s="210"/>
      <c r="BS11" s="210"/>
      <c r="BT11" s="210"/>
      <c r="BU11" s="210"/>
      <c r="BV11" s="210"/>
      <c r="BW11" s="211"/>
      <c r="BX11" s="212"/>
      <c r="BY11" s="177"/>
      <c r="BZ11" s="182"/>
    </row>
    <row r="12" spans="1:78" x14ac:dyDescent="0.2">
      <c r="BP12" s="205" t="s">
        <v>130</v>
      </c>
      <c r="BQ12" s="207">
        <v>15000</v>
      </c>
      <c r="BR12" s="207">
        <v>13500</v>
      </c>
      <c r="BS12" s="207">
        <v>10000</v>
      </c>
      <c r="BT12" s="207">
        <v>8000</v>
      </c>
      <c r="BU12" s="207">
        <v>10000</v>
      </c>
      <c r="BV12" s="207">
        <v>8000</v>
      </c>
      <c r="BW12" s="206"/>
    </row>
  </sheetData>
  <mergeCells count="7">
    <mergeCell ref="BQ2:BV2"/>
    <mergeCell ref="Z2:AD2"/>
    <mergeCell ref="AQ2:AU2"/>
    <mergeCell ref="C3:E3"/>
    <mergeCell ref="O2:V2"/>
    <mergeCell ref="L2:N2"/>
    <mergeCell ref="F3:BP3"/>
  </mergeCells>
  <phoneticPr fontId="23" type="noConversion"/>
  <conditionalFormatting sqref="Q5:Q11 S5:S11 U5:U11">
    <cfRule type="cellIs" dxfId="1" priority="246" operator="lessThan">
      <formula>R5</formula>
    </cfRule>
  </conditionalFormatting>
  <conditionalFormatting sqref="G5:I11">
    <cfRule type="cellIs" dxfId="0" priority="204" operator="greaterThan">
      <formula>#REF!</formula>
    </cfRule>
  </conditionalFormatting>
  <conditionalFormatting sqref="X5:X11">
    <cfRule type="colorScale" priority="47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Y5:Y11">
    <cfRule type="colorScale" priority="47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O5:AO11">
    <cfRule type="colorScale" priority="47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P5:AP11">
    <cfRule type="colorScale" priority="48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F5:BF11">
    <cfRule type="colorScale" priority="48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G5:BG11">
    <cfRule type="colorScale" priority="48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W5:W11">
    <cfRule type="colorScale" priority="48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5:J11">
    <cfRule type="colorScale" priority="48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K5:K11">
    <cfRule type="colorScale" priority="49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5:L11">
    <cfRule type="colorScale" priority="49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5:M11">
    <cfRule type="colorScale" priority="49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5:N11">
    <cfRule type="colorScale" priority="49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O5:O11">
    <cfRule type="colorScale" priority="49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M5:BM11">
    <cfRule type="colorScale" priority="501">
      <colorScale>
        <cfvo type="min"/>
        <cfvo type="max"/>
        <color rgb="FFFCFCFF"/>
        <color rgb="FF63BE7B"/>
      </colorScale>
    </cfRule>
  </conditionalFormatting>
  <conditionalFormatting sqref="E5:E11">
    <cfRule type="colorScale" priority="505">
      <colorScale>
        <cfvo type="min"/>
        <cfvo type="max"/>
        <color rgb="FFFCFCFF"/>
        <color rgb="FFF8696B"/>
      </colorScale>
    </cfRule>
  </conditionalFormatting>
  <pageMargins left="0.25" right="0.25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FWISD IR campuses (2)</vt:lpstr>
      <vt:lpstr>GISD Campus Options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Christopher Hudgens</dc:creator>
  <cp:lastModifiedBy>Microsoft Office User</cp:lastModifiedBy>
  <cp:lastPrinted>2018-03-08T16:27:34Z</cp:lastPrinted>
  <dcterms:created xsi:type="dcterms:W3CDTF">2016-12-16T19:16:35Z</dcterms:created>
  <dcterms:modified xsi:type="dcterms:W3CDTF">2020-12-15T19:13:54Z</dcterms:modified>
</cp:coreProperties>
</file>